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0640" activeTab="0"/>
  </bookViews>
  <sheets>
    <sheet name="Soil Moisture Worksheet" sheetId="1" r:id="rId1"/>
    <sheet name="Application Rate" sheetId="2" r:id="rId2"/>
    <sheet name="Soil Moisture Graph" sheetId="3" r:id="rId3"/>
    <sheet name="ETc adj" sheetId="4" r:id="rId4"/>
    <sheet name="Crop Stress Factor" sheetId="5" r:id="rId5"/>
    <sheet name="Cumulative ET vs. Irrigation" sheetId="6" r:id="rId6"/>
  </sheets>
  <definedNames/>
  <calcPr fullCalcOnLoad="1"/>
</workbook>
</file>

<file path=xl/sharedStrings.xml><?xml version="1.0" encoding="utf-8"?>
<sst xmlns="http://schemas.openxmlformats.org/spreadsheetml/2006/main" count="84" uniqueCount="62">
  <si>
    <t>Field Capacity</t>
  </si>
  <si>
    <t>Wilting Point</t>
  </si>
  <si>
    <t>TAW</t>
  </si>
  <si>
    <t>Total Available Water</t>
  </si>
  <si>
    <t>FC</t>
  </si>
  <si>
    <t>WP</t>
  </si>
  <si>
    <t>Root Depth</t>
  </si>
  <si>
    <t>RD</t>
  </si>
  <si>
    <t>Management Allowed Deficit</t>
  </si>
  <si>
    <t>MAD</t>
  </si>
  <si>
    <t>Moisture Content</t>
  </si>
  <si>
    <t>RAW</t>
  </si>
  <si>
    <t>mm</t>
  </si>
  <si>
    <t>Date</t>
  </si>
  <si>
    <t>Irrigation needed</t>
  </si>
  <si>
    <t>Applied Irrigation or Rainfall</t>
  </si>
  <si>
    <t>Enter</t>
  </si>
  <si>
    <t>Readily Available Moisture Content</t>
  </si>
  <si>
    <t>Enter on First Date</t>
  </si>
  <si>
    <t>Crop Stress Factor</t>
  </si>
  <si>
    <t>Enter Daily</t>
  </si>
  <si>
    <t>%</t>
  </si>
  <si>
    <t>m</t>
  </si>
  <si>
    <t>fraction</t>
  </si>
  <si>
    <t>Average Crop Evapotranspiration</t>
  </si>
  <si>
    <t>Average Evapotranspiration Adjusted for Stress</t>
  </si>
  <si>
    <t>Soil Water Deficit</t>
  </si>
  <si>
    <t>Did Stress Occur?</t>
  </si>
  <si>
    <r>
      <t>θ</t>
    </r>
    <r>
      <rPr>
        <vertAlign val="subscript"/>
        <sz val="12"/>
        <color indexed="8"/>
        <rFont val="Calibri"/>
        <family val="2"/>
      </rPr>
      <t xml:space="preserve">t </t>
    </r>
  </si>
  <si>
    <t>θ</t>
  </si>
  <si>
    <r>
      <t>K</t>
    </r>
    <r>
      <rPr>
        <b/>
        <vertAlign val="subscript"/>
        <sz val="11"/>
        <color indexed="8"/>
        <rFont val="Calibri"/>
        <family val="2"/>
      </rPr>
      <t>s</t>
    </r>
  </si>
  <si>
    <t>Threshold Moisture Content</t>
  </si>
  <si>
    <r>
      <t>ET</t>
    </r>
    <r>
      <rPr>
        <b/>
        <vertAlign val="subscript"/>
        <sz val="11"/>
        <color indexed="8"/>
        <rFont val="Calibri"/>
        <family val="2"/>
      </rPr>
      <t>c</t>
    </r>
  </si>
  <si>
    <r>
      <t>ET</t>
    </r>
    <r>
      <rPr>
        <b/>
        <vertAlign val="subscript"/>
        <sz val="11"/>
        <color indexed="8"/>
        <rFont val="Calibri"/>
        <family val="2"/>
      </rPr>
      <t>c adj</t>
    </r>
  </si>
  <si>
    <t>Field Area</t>
  </si>
  <si>
    <t>Volume of Water to Apply</t>
  </si>
  <si>
    <t>Irrigation Needed</t>
  </si>
  <si>
    <t>Acres</t>
  </si>
  <si>
    <t>gallons</t>
  </si>
  <si>
    <t>Pump Manifold Flow Rate</t>
  </si>
  <si>
    <t>Gallons per Minute</t>
  </si>
  <si>
    <t xml:space="preserve">Time to Apply Irrigation </t>
  </si>
  <si>
    <t>Hours</t>
  </si>
  <si>
    <t>Irrigation Efficiency</t>
  </si>
  <si>
    <t>Percent Wetted Area</t>
  </si>
  <si>
    <t>Cumulative Irrigation</t>
  </si>
  <si>
    <t>Note:  The goal of irrigation scheduling is to try to match the applied irrigation with the ET.  By the end of the season, the cumulative irrigation should more or less equal the cumulative ET.</t>
  </si>
  <si>
    <t>Relative  Yield =</t>
  </si>
  <si>
    <t>1. The crop is sweet peppers</t>
  </si>
  <si>
    <t>2. The season length is 85 days</t>
  </si>
  <si>
    <t>3. Rooting depth was obtained from the field</t>
  </si>
  <si>
    <t>4. ETc was obtained from ETc= KcETo equation</t>
  </si>
  <si>
    <t>5. Kc for peppers was used.</t>
  </si>
  <si>
    <t>6. ETo was obtained from a weather station.  Now a days, weather stations routinely estimate ETo.</t>
  </si>
  <si>
    <t>7. In this example, if crop stress occurred for 1 day, then irrigation was applied at more or less the value of the deficit ("Irrigation needed")</t>
  </si>
  <si>
    <t xml:space="preserve">Note:  The Ks factor should be maintained at a value close to 1 to minimize the yield reduction.  </t>
  </si>
  <si>
    <t>YIELD LOSS ESTIMATE</t>
  </si>
  <si>
    <t>EXAMPLE ASSUMPTIONS</t>
  </si>
  <si>
    <t>Cumulative ETc</t>
  </si>
  <si>
    <t>Ky =</t>
  </si>
  <si>
    <t>The estimated relative yield  based on equation 24 of FAO Irrigation and Drainage Paper No. 56.  For the example, assume a Ky value of 1.1.</t>
  </si>
  <si>
    <t>Lost Irrigation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</si>
</sst>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
    <numFmt numFmtId="174" formatCode="0.00000"/>
    <numFmt numFmtId="175" formatCode="0.0000"/>
    <numFmt numFmtId="176" formatCode="0.000"/>
    <numFmt numFmtId="177" formatCode="0.0%"/>
  </numFmts>
  <fonts count="48">
    <font>
      <sz val="11"/>
      <color theme="1"/>
      <name val="Calibri"/>
      <family val="2"/>
    </font>
    <font>
      <sz val="11"/>
      <color indexed="8"/>
      <name val="Calibri"/>
      <family val="2"/>
    </font>
    <font>
      <vertAlign val="subscript"/>
      <sz val="12"/>
      <color indexed="8"/>
      <name val="Calibri"/>
      <family val="2"/>
    </font>
    <font>
      <b/>
      <vertAlign val="subscript"/>
      <sz val="11"/>
      <color indexed="8"/>
      <name val="Calibri"/>
      <family val="2"/>
    </font>
    <font>
      <sz val="10"/>
      <color indexed="8"/>
      <name val="Calibri"/>
      <family val="0"/>
    </font>
    <font>
      <sz val="16"/>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2"/>
    </font>
    <font>
      <u val="single"/>
      <sz val="11"/>
      <color indexed="39"/>
      <name val="Calibri"/>
      <family val="2"/>
    </font>
    <font>
      <u val="single"/>
      <sz val="11"/>
      <color indexed="36"/>
      <name val="Calibri"/>
      <family val="2"/>
    </font>
    <font>
      <b/>
      <sz val="12"/>
      <color indexed="8"/>
      <name val="Calibri"/>
      <family val="0"/>
    </font>
    <font>
      <b/>
      <sz val="18"/>
      <color indexed="8"/>
      <name val="Calibri"/>
      <family val="0"/>
    </font>
    <font>
      <b/>
      <sz val="14"/>
      <color indexed="8"/>
      <name val="Calibri"/>
      <family val="0"/>
    </font>
    <font>
      <b/>
      <vertAlign val="subscript"/>
      <sz val="14"/>
      <color indexed="8"/>
      <name val="Calibri"/>
      <family val="0"/>
    </font>
    <font>
      <b/>
      <sz val="10"/>
      <color indexed="8"/>
      <name val="Calibri"/>
      <family val="0"/>
    </font>
    <font>
      <sz val="12"/>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center" wrapText="1"/>
    </xf>
    <xf numFmtId="0" fontId="0" fillId="0" borderId="0" xfId="0" applyAlignment="1">
      <alignment horizontal="center"/>
    </xf>
    <xf numFmtId="0" fontId="45" fillId="0" borderId="0" xfId="0" applyFont="1" applyAlignment="1">
      <alignment horizontal="center" wrapText="1"/>
    </xf>
    <xf numFmtId="0" fontId="45" fillId="0" borderId="0" xfId="0" applyFont="1" applyAlignment="1">
      <alignment horizontal="center"/>
    </xf>
    <xf numFmtId="0" fontId="45" fillId="0" borderId="10" xfId="0" applyFont="1" applyBorder="1" applyAlignment="1">
      <alignment horizontal="center" wrapText="1"/>
    </xf>
    <xf numFmtId="0" fontId="45" fillId="0" borderId="10"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wrapText="1"/>
    </xf>
    <xf numFmtId="2" fontId="0" fillId="33" borderId="10" xfId="0" applyNumberFormat="1" applyFill="1" applyBorder="1" applyAlignment="1">
      <alignment horizontal="center"/>
    </xf>
    <xf numFmtId="172" fontId="0" fillId="0" borderId="10" xfId="0" applyNumberFormat="1" applyBorder="1" applyAlignment="1">
      <alignment horizontal="center"/>
    </xf>
    <xf numFmtId="0" fontId="47" fillId="0" borderId="0" xfId="0" applyFont="1" applyAlignment="1">
      <alignment horizontal="center"/>
    </xf>
    <xf numFmtId="0" fontId="0" fillId="34" borderId="10" xfId="0" applyFill="1" applyBorder="1" applyAlignment="1">
      <alignment horizontal="center" wrapText="1"/>
    </xf>
    <xf numFmtId="0" fontId="45" fillId="0" borderId="11" xfId="0" applyFont="1" applyBorder="1" applyAlignment="1">
      <alignment horizontal="center"/>
    </xf>
    <xf numFmtId="0" fontId="45" fillId="0" borderId="12" xfId="0" applyFont="1" applyBorder="1" applyAlignment="1">
      <alignment horizontal="center" wrapText="1"/>
    </xf>
    <xf numFmtId="0" fontId="45" fillId="0" borderId="13" xfId="0" applyFont="1" applyBorder="1" applyAlignment="1">
      <alignment horizontal="center"/>
    </xf>
    <xf numFmtId="0" fontId="47" fillId="0" borderId="10" xfId="0" applyFont="1" applyBorder="1" applyAlignment="1">
      <alignment horizontal="center"/>
    </xf>
    <xf numFmtId="0" fontId="0" fillId="34" borderId="10" xfId="0" applyFill="1" applyBorder="1" applyAlignment="1">
      <alignment horizontal="center"/>
    </xf>
    <xf numFmtId="14" fontId="0" fillId="33" borderId="10" xfId="0" applyNumberFormat="1" applyFill="1" applyBorder="1" applyAlignment="1">
      <alignment horizontal="center"/>
    </xf>
    <xf numFmtId="2" fontId="0" fillId="0" borderId="0" xfId="0" applyNumberFormat="1" applyAlignment="1">
      <alignment/>
    </xf>
    <xf numFmtId="1" fontId="0" fillId="0" borderId="0" xfId="0" applyNumberFormat="1" applyAlignment="1">
      <alignment/>
    </xf>
    <xf numFmtId="0" fontId="0" fillId="33" borderId="0" xfId="0" applyFill="1" applyAlignment="1">
      <alignment/>
    </xf>
    <xf numFmtId="0" fontId="0" fillId="0" borderId="0" xfId="0" applyFill="1" applyAlignment="1">
      <alignment/>
    </xf>
    <xf numFmtId="0" fontId="0" fillId="0" borderId="0" xfId="0" applyBorder="1" applyAlignment="1">
      <alignment horizontal="center" wrapText="1"/>
    </xf>
    <xf numFmtId="0" fontId="45" fillId="0" borderId="0" xfId="0" applyFont="1" applyBorder="1" applyAlignment="1">
      <alignment horizontal="center"/>
    </xf>
    <xf numFmtId="0" fontId="45" fillId="0" borderId="0" xfId="0" applyFont="1" applyAlignment="1">
      <alignment/>
    </xf>
    <xf numFmtId="0" fontId="0" fillId="0" borderId="0" xfId="0" applyAlignment="1">
      <alignment/>
    </xf>
    <xf numFmtId="0" fontId="45" fillId="0" borderId="0" xfId="0" applyFont="1" applyAlignment="1">
      <alignment/>
    </xf>
    <xf numFmtId="177" fontId="0" fillId="0" borderId="0" xfId="57" applyNumberFormat="1" applyFont="1" applyAlignment="1">
      <alignment/>
    </xf>
    <xf numFmtId="0" fontId="45" fillId="35" borderId="0" xfId="0" applyFont="1" applyFill="1" applyAlignment="1">
      <alignment horizontal="center"/>
    </xf>
    <xf numFmtId="172" fontId="0" fillId="0" borderId="10" xfId="0" applyNumberFormat="1" applyBorder="1" applyAlignment="1">
      <alignment horizontal="center" wrapText="1"/>
    </xf>
    <xf numFmtId="172" fontId="0" fillId="0" borderId="0" xfId="0" applyNumberFormat="1" applyAlignment="1">
      <alignment/>
    </xf>
    <xf numFmtId="14" fontId="0" fillId="33" borderId="10" xfId="0" applyNumberFormat="1" applyFont="1" applyFill="1" applyBorder="1" applyAlignment="1">
      <alignment horizontal="center"/>
    </xf>
    <xf numFmtId="2" fontId="0" fillId="0" borderId="10" xfId="0" applyNumberForma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800" b="1" i="0" u="none" baseline="0">
                <a:solidFill>
                  <a:srgbClr val="000000"/>
                </a:solidFill>
                <a:latin typeface="Calibri"/>
                <a:ea typeface="Calibri"/>
                <a:cs typeface="Calibri"/>
              </a:rPr>
              <a:t>Soil Moisture Content Vs. Date</a:t>
            </a:r>
          </a:p>
        </c:rich>
      </c:tx>
      <c:layout>
        <c:manualLayout>
          <c:xMode val="factor"/>
          <c:yMode val="factor"/>
          <c:x val="-0.001"/>
          <c:y val="-0.0105"/>
        </c:manualLayout>
      </c:layout>
      <c:spPr>
        <a:noFill/>
        <a:ln>
          <a:noFill/>
        </a:ln>
      </c:spPr>
    </c:title>
    <c:plotArea>
      <c:layout>
        <c:manualLayout>
          <c:xMode val="edge"/>
          <c:yMode val="edge"/>
          <c:x val="0.028"/>
          <c:y val="0.06625"/>
          <c:w val="0.63025"/>
          <c:h val="0.886"/>
        </c:manualLayout>
      </c:layout>
      <c:scatterChart>
        <c:scatterStyle val="smoothMarker"/>
        <c:varyColors val="0"/>
        <c:ser>
          <c:idx val="0"/>
          <c:order val="0"/>
          <c:tx>
            <c:v>Volumetic Soil Moisture Content</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Worksheet'!$I$5:$I$89</c:f>
              <c:numCache>
                <c:ptCount val="85"/>
                <c:pt idx="0">
                  <c:v>30</c:v>
                </c:pt>
                <c:pt idx="1">
                  <c:v>28.53846153846154</c:v>
                </c:pt>
                <c:pt idx="2">
                  <c:v>36</c:v>
                </c:pt>
                <c:pt idx="3">
                  <c:v>34.642857142857146</c:v>
                </c:pt>
                <c:pt idx="4">
                  <c:v>33.26354679802956</c:v>
                </c:pt>
                <c:pt idx="5">
                  <c:v>31.86354679802956</c:v>
                </c:pt>
                <c:pt idx="6">
                  <c:v>30.605482281900528</c:v>
                </c:pt>
                <c:pt idx="7">
                  <c:v>29.386732281900528</c:v>
                </c:pt>
                <c:pt idx="8">
                  <c:v>28.114005009173255</c:v>
                </c:pt>
                <c:pt idx="9">
                  <c:v>36</c:v>
                </c:pt>
                <c:pt idx="10">
                  <c:v>34.82857142857143</c:v>
                </c:pt>
                <c:pt idx="11">
                  <c:v>33.634126984126986</c:v>
                </c:pt>
                <c:pt idx="12">
                  <c:v>32.49899184899185</c:v>
                </c:pt>
                <c:pt idx="13">
                  <c:v>31.367412901623428</c:v>
                </c:pt>
                <c:pt idx="14">
                  <c:v>30.2392077734183</c:v>
                </c:pt>
                <c:pt idx="15">
                  <c:v>29.1142077734183</c:v>
                </c:pt>
                <c:pt idx="16">
                  <c:v>27.992256553906106</c:v>
                </c:pt>
                <c:pt idx="17">
                  <c:v>36</c:v>
                </c:pt>
                <c:pt idx="18">
                  <c:v>34.883720930232556</c:v>
                </c:pt>
                <c:pt idx="19">
                  <c:v>33.79281183932346</c:v>
                </c:pt>
                <c:pt idx="20">
                  <c:v>32.68170072821235</c:v>
                </c:pt>
                <c:pt idx="21">
                  <c:v>31.616483336908</c:v>
                </c:pt>
                <c:pt idx="22">
                  <c:v>30.510100358184598</c:v>
                </c:pt>
                <c:pt idx="23">
                  <c:v>29.364267024851266</c:v>
                </c:pt>
                <c:pt idx="24">
                  <c:v>28.20100171872882</c:v>
                </c:pt>
                <c:pt idx="25">
                  <c:v>35.935321875849496</c:v>
                </c:pt>
                <c:pt idx="26">
                  <c:v>34.758851287614206</c:v>
                </c:pt>
                <c:pt idx="27">
                  <c:v>33.547312826075746</c:v>
                </c:pt>
                <c:pt idx="28">
                  <c:v>32.24542603362292</c:v>
                </c:pt>
                <c:pt idx="29">
                  <c:v>30.949129737326622</c:v>
                </c:pt>
                <c:pt idx="30">
                  <c:v>29.712766100962988</c:v>
                </c:pt>
                <c:pt idx="31">
                  <c:v>28.802051815248703</c:v>
                </c:pt>
                <c:pt idx="32">
                  <c:v>28.100297429283792</c:v>
                </c:pt>
                <c:pt idx="33">
                  <c:v>35.86639614615473</c:v>
                </c:pt>
                <c:pt idx="34">
                  <c:v>34.815548688527606</c:v>
                </c:pt>
                <c:pt idx="35">
                  <c:v>33.76554868852761</c:v>
                </c:pt>
                <c:pt idx="36">
                  <c:v>32.73276180328171</c:v>
                </c:pt>
                <c:pt idx="37">
                  <c:v>31.79727793231397</c:v>
                </c:pt>
                <c:pt idx="38">
                  <c:v>31.003627138663177</c:v>
                </c:pt>
                <c:pt idx="39">
                  <c:v>30.300502138663177</c:v>
                </c:pt>
                <c:pt idx="40">
                  <c:v>29.346655984817023</c:v>
                </c:pt>
                <c:pt idx="41">
                  <c:v>28.27089840905945</c:v>
                </c:pt>
                <c:pt idx="42">
                  <c:v>35.642397847790086</c:v>
                </c:pt>
                <c:pt idx="43">
                  <c:v>34.74533902426067</c:v>
                </c:pt>
                <c:pt idx="44">
                  <c:v>33.90475931411574</c:v>
                </c:pt>
                <c:pt idx="45">
                  <c:v>33.09047359983003</c:v>
                </c:pt>
                <c:pt idx="46">
                  <c:v>32.21723416321031</c:v>
                </c:pt>
                <c:pt idx="47">
                  <c:v>31.342234163210307</c:v>
                </c:pt>
                <c:pt idx="48">
                  <c:v>30.314836902936335</c:v>
                </c:pt>
                <c:pt idx="49">
                  <c:v>29.233755821855254</c:v>
                </c:pt>
                <c:pt idx="50">
                  <c:v>28.313755821855256</c:v>
                </c:pt>
                <c:pt idx="51">
                  <c:v>35.46712863680474</c:v>
                </c:pt>
                <c:pt idx="52">
                  <c:v>34.57102474070084</c:v>
                </c:pt>
                <c:pt idx="53">
                  <c:v>33.8274349971111</c:v>
                </c:pt>
                <c:pt idx="54">
                  <c:v>33.05528309837692</c:v>
                </c:pt>
                <c:pt idx="55">
                  <c:v>32.167783098376916</c:v>
                </c:pt>
                <c:pt idx="56">
                  <c:v>31.43938803664852</c:v>
                </c:pt>
                <c:pt idx="57">
                  <c:v>30.69548559762413</c:v>
                </c:pt>
                <c:pt idx="58">
                  <c:v>29.960545838587986</c:v>
                </c:pt>
                <c:pt idx="59">
                  <c:v>29.186736314778464</c:v>
                </c:pt>
                <c:pt idx="60">
                  <c:v>28.363206903013758</c:v>
                </c:pt>
                <c:pt idx="61">
                  <c:v>35.732865304921646</c:v>
                </c:pt>
                <c:pt idx="62">
                  <c:v>35.10068139687567</c:v>
                </c:pt>
                <c:pt idx="63">
                  <c:v>34.316590487784765</c:v>
                </c:pt>
                <c:pt idx="64">
                  <c:v>33.55254554396454</c:v>
                </c:pt>
                <c:pt idx="65">
                  <c:v>32.94143443285343</c:v>
                </c:pt>
                <c:pt idx="66">
                  <c:v>32.238137729556726</c:v>
                </c:pt>
                <c:pt idx="67">
                  <c:v>31.44465946868716</c:v>
                </c:pt>
                <c:pt idx="68">
                  <c:v>30.788745490192536</c:v>
                </c:pt>
                <c:pt idx="69">
                  <c:v>30.246192298703175</c:v>
                </c:pt>
                <c:pt idx="70">
                  <c:v>29.593560719755807</c:v>
                </c:pt>
                <c:pt idx="71">
                  <c:v>28.955262847415383</c:v>
                </c:pt>
                <c:pt idx="72">
                  <c:v>28.256338116232588</c:v>
                </c:pt>
                <c:pt idx="73">
                  <c:v>27.56473721668792</c:v>
                </c:pt>
                <c:pt idx="74">
                  <c:v>35.801214606440446</c:v>
                </c:pt>
                <c:pt idx="75">
                  <c:v>35.22343682866267</c:v>
                </c:pt>
                <c:pt idx="76">
                  <c:v>34.5942233455166</c:v>
                </c:pt>
                <c:pt idx="77">
                  <c:v>33.91240516369842</c:v>
                </c:pt>
                <c:pt idx="78">
                  <c:v>33.22274999128463</c:v>
                </c:pt>
                <c:pt idx="79">
                  <c:v>32.51344766570323</c:v>
                </c:pt>
                <c:pt idx="80">
                  <c:v>31.819330018644408</c:v>
                </c:pt>
                <c:pt idx="81">
                  <c:v>31.045520494834886</c:v>
                </c:pt>
                <c:pt idx="82">
                  <c:v>30.22624338640115</c:v>
                </c:pt>
                <c:pt idx="83">
                  <c:v>29.433560459571883</c:v>
                </c:pt>
                <c:pt idx="84">
                  <c:v>28.64343700278176</c:v>
                </c:pt>
              </c:numCache>
            </c:numRef>
          </c:yVal>
          <c:smooth val="1"/>
        </c:ser>
        <c:ser>
          <c:idx val="1"/>
          <c:order val="1"/>
          <c:tx>
            <c:v>Threshold Moisture Content: Start Irrigating</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Worksheet'!$H$5:$H$89</c:f>
              <c:numCache>
                <c:ptCount val="85"/>
                <c:pt idx="0">
                  <c:v>28.8</c:v>
                </c:pt>
                <c:pt idx="1">
                  <c:v>28.8</c:v>
                </c:pt>
                <c:pt idx="2">
                  <c:v>28.8</c:v>
                </c:pt>
                <c:pt idx="3">
                  <c:v>28.8</c:v>
                </c:pt>
                <c:pt idx="4">
                  <c:v>28.8</c:v>
                </c:pt>
                <c:pt idx="5">
                  <c:v>28.8</c:v>
                </c:pt>
                <c:pt idx="6">
                  <c:v>28.8</c:v>
                </c:pt>
                <c:pt idx="7">
                  <c:v>28.8</c:v>
                </c:pt>
                <c:pt idx="8">
                  <c:v>28.8</c:v>
                </c:pt>
                <c:pt idx="9">
                  <c:v>28.8</c:v>
                </c:pt>
                <c:pt idx="10">
                  <c:v>28.8</c:v>
                </c:pt>
                <c:pt idx="11">
                  <c:v>28.8</c:v>
                </c:pt>
                <c:pt idx="12">
                  <c:v>28.8</c:v>
                </c:pt>
                <c:pt idx="13">
                  <c:v>28.8</c:v>
                </c:pt>
                <c:pt idx="14">
                  <c:v>28.8</c:v>
                </c:pt>
                <c:pt idx="15">
                  <c:v>28.8</c:v>
                </c:pt>
                <c:pt idx="16">
                  <c:v>28.8</c:v>
                </c:pt>
                <c:pt idx="17">
                  <c:v>28.8</c:v>
                </c:pt>
                <c:pt idx="18">
                  <c:v>28.8</c:v>
                </c:pt>
                <c:pt idx="19">
                  <c:v>28.8</c:v>
                </c:pt>
                <c:pt idx="20">
                  <c:v>28.8</c:v>
                </c:pt>
                <c:pt idx="21">
                  <c:v>28.8</c:v>
                </c:pt>
                <c:pt idx="22">
                  <c:v>28.8</c:v>
                </c:pt>
                <c:pt idx="23">
                  <c:v>28.8</c:v>
                </c:pt>
                <c:pt idx="24">
                  <c:v>28.8</c:v>
                </c:pt>
                <c:pt idx="25">
                  <c:v>28.8</c:v>
                </c:pt>
                <c:pt idx="26">
                  <c:v>28.8</c:v>
                </c:pt>
                <c:pt idx="27">
                  <c:v>28.8</c:v>
                </c:pt>
                <c:pt idx="28">
                  <c:v>28.8</c:v>
                </c:pt>
                <c:pt idx="29">
                  <c:v>28.8</c:v>
                </c:pt>
                <c:pt idx="30">
                  <c:v>28.8</c:v>
                </c:pt>
                <c:pt idx="31">
                  <c:v>28.8</c:v>
                </c:pt>
                <c:pt idx="32">
                  <c:v>28.8</c:v>
                </c:pt>
                <c:pt idx="33">
                  <c:v>28.8</c:v>
                </c:pt>
                <c:pt idx="34">
                  <c:v>28.8</c:v>
                </c:pt>
                <c:pt idx="35">
                  <c:v>28.8</c:v>
                </c:pt>
                <c:pt idx="36">
                  <c:v>28.8</c:v>
                </c:pt>
                <c:pt idx="37">
                  <c:v>28.8</c:v>
                </c:pt>
                <c:pt idx="38">
                  <c:v>28.8</c:v>
                </c:pt>
                <c:pt idx="39">
                  <c:v>28.8</c:v>
                </c:pt>
                <c:pt idx="40">
                  <c:v>28.8</c:v>
                </c:pt>
                <c:pt idx="41">
                  <c:v>28.8</c:v>
                </c:pt>
                <c:pt idx="42">
                  <c:v>28.8</c:v>
                </c:pt>
                <c:pt idx="43">
                  <c:v>28.8</c:v>
                </c:pt>
                <c:pt idx="44">
                  <c:v>28.8</c:v>
                </c:pt>
                <c:pt idx="45">
                  <c:v>28.8</c:v>
                </c:pt>
                <c:pt idx="46">
                  <c:v>28.8</c:v>
                </c:pt>
                <c:pt idx="47">
                  <c:v>28.8</c:v>
                </c:pt>
                <c:pt idx="48">
                  <c:v>28.8</c:v>
                </c:pt>
                <c:pt idx="49">
                  <c:v>28.8</c:v>
                </c:pt>
                <c:pt idx="50">
                  <c:v>28.8</c:v>
                </c:pt>
                <c:pt idx="51">
                  <c:v>28.8</c:v>
                </c:pt>
                <c:pt idx="52">
                  <c:v>28.8</c:v>
                </c:pt>
                <c:pt idx="53">
                  <c:v>28.8</c:v>
                </c:pt>
                <c:pt idx="54">
                  <c:v>28.8</c:v>
                </c:pt>
                <c:pt idx="55">
                  <c:v>28.8</c:v>
                </c:pt>
                <c:pt idx="56">
                  <c:v>28.8</c:v>
                </c:pt>
                <c:pt idx="57">
                  <c:v>28.8</c:v>
                </c:pt>
                <c:pt idx="58">
                  <c:v>28.8</c:v>
                </c:pt>
                <c:pt idx="59">
                  <c:v>28.8</c:v>
                </c:pt>
                <c:pt idx="60">
                  <c:v>28.8</c:v>
                </c:pt>
                <c:pt idx="61">
                  <c:v>28.8</c:v>
                </c:pt>
                <c:pt idx="62">
                  <c:v>28.8</c:v>
                </c:pt>
                <c:pt idx="63">
                  <c:v>28.8</c:v>
                </c:pt>
                <c:pt idx="64">
                  <c:v>28.8</c:v>
                </c:pt>
                <c:pt idx="65">
                  <c:v>28.8</c:v>
                </c:pt>
                <c:pt idx="66">
                  <c:v>28.8</c:v>
                </c:pt>
                <c:pt idx="67">
                  <c:v>28.8</c:v>
                </c:pt>
                <c:pt idx="68">
                  <c:v>28.8</c:v>
                </c:pt>
                <c:pt idx="69">
                  <c:v>28.8</c:v>
                </c:pt>
                <c:pt idx="70">
                  <c:v>28.8</c:v>
                </c:pt>
                <c:pt idx="71">
                  <c:v>28.8</c:v>
                </c:pt>
                <c:pt idx="72">
                  <c:v>28.8</c:v>
                </c:pt>
                <c:pt idx="73">
                  <c:v>28.8</c:v>
                </c:pt>
                <c:pt idx="74">
                  <c:v>28.8</c:v>
                </c:pt>
                <c:pt idx="75">
                  <c:v>28.8</c:v>
                </c:pt>
                <c:pt idx="76">
                  <c:v>28.8</c:v>
                </c:pt>
                <c:pt idx="77">
                  <c:v>28.8</c:v>
                </c:pt>
                <c:pt idx="78">
                  <c:v>28.8</c:v>
                </c:pt>
                <c:pt idx="79">
                  <c:v>28.8</c:v>
                </c:pt>
                <c:pt idx="80">
                  <c:v>28.8</c:v>
                </c:pt>
                <c:pt idx="81">
                  <c:v>28.8</c:v>
                </c:pt>
                <c:pt idx="82">
                  <c:v>28.8</c:v>
                </c:pt>
                <c:pt idx="83">
                  <c:v>28.8</c:v>
                </c:pt>
                <c:pt idx="84">
                  <c:v>28.8</c:v>
                </c:pt>
              </c:numCache>
            </c:numRef>
          </c:yVal>
          <c:smooth val="1"/>
        </c:ser>
        <c:ser>
          <c:idx val="2"/>
          <c:order val="2"/>
          <c:tx>
            <c:v>Soil Field Capacity: Stop Irrigating</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Worksheet'!$B$5:$B$89</c:f>
              <c:numCache>
                <c:ptCount val="85"/>
                <c:pt idx="0">
                  <c:v>36</c:v>
                </c:pt>
                <c:pt idx="1">
                  <c:v>36</c:v>
                </c:pt>
                <c:pt idx="2">
                  <c:v>36</c:v>
                </c:pt>
                <c:pt idx="3">
                  <c:v>36</c:v>
                </c:pt>
                <c:pt idx="4">
                  <c:v>36</c:v>
                </c:pt>
                <c:pt idx="5">
                  <c:v>36</c:v>
                </c:pt>
                <c:pt idx="6">
                  <c:v>36</c:v>
                </c:pt>
                <c:pt idx="7">
                  <c:v>36</c:v>
                </c:pt>
                <c:pt idx="8">
                  <c:v>36</c:v>
                </c:pt>
                <c:pt idx="9">
                  <c:v>36</c:v>
                </c:pt>
                <c:pt idx="10">
                  <c:v>36</c:v>
                </c:pt>
                <c:pt idx="11">
                  <c:v>36</c:v>
                </c:pt>
                <c:pt idx="12">
                  <c:v>36</c:v>
                </c:pt>
                <c:pt idx="13">
                  <c:v>36</c:v>
                </c:pt>
                <c:pt idx="14">
                  <c:v>36</c:v>
                </c:pt>
                <c:pt idx="15">
                  <c:v>36</c:v>
                </c:pt>
                <c:pt idx="16">
                  <c:v>36</c:v>
                </c:pt>
                <c:pt idx="17">
                  <c:v>36</c:v>
                </c:pt>
                <c:pt idx="18">
                  <c:v>36</c:v>
                </c:pt>
                <c:pt idx="19">
                  <c:v>36</c:v>
                </c:pt>
                <c:pt idx="20">
                  <c:v>36</c:v>
                </c:pt>
                <c:pt idx="21">
                  <c:v>36</c:v>
                </c:pt>
                <c:pt idx="22">
                  <c:v>36</c:v>
                </c:pt>
                <c:pt idx="23">
                  <c:v>36</c:v>
                </c:pt>
                <c:pt idx="24">
                  <c:v>36</c:v>
                </c:pt>
                <c:pt idx="25">
                  <c:v>36</c:v>
                </c:pt>
                <c:pt idx="26">
                  <c:v>36</c:v>
                </c:pt>
                <c:pt idx="27">
                  <c:v>36</c:v>
                </c:pt>
                <c:pt idx="28">
                  <c:v>36</c:v>
                </c:pt>
                <c:pt idx="29">
                  <c:v>36</c:v>
                </c:pt>
                <c:pt idx="30">
                  <c:v>36</c:v>
                </c:pt>
                <c:pt idx="31">
                  <c:v>36</c:v>
                </c:pt>
                <c:pt idx="32">
                  <c:v>36</c:v>
                </c:pt>
                <c:pt idx="33">
                  <c:v>36</c:v>
                </c:pt>
                <c:pt idx="34">
                  <c:v>36</c:v>
                </c:pt>
                <c:pt idx="35">
                  <c:v>36</c:v>
                </c:pt>
                <c:pt idx="36">
                  <c:v>36</c:v>
                </c:pt>
                <c:pt idx="37">
                  <c:v>36</c:v>
                </c:pt>
                <c:pt idx="38">
                  <c:v>36</c:v>
                </c:pt>
                <c:pt idx="39">
                  <c:v>36</c:v>
                </c:pt>
                <c:pt idx="40">
                  <c:v>36</c:v>
                </c:pt>
                <c:pt idx="41">
                  <c:v>36</c:v>
                </c:pt>
                <c:pt idx="42">
                  <c:v>36</c:v>
                </c:pt>
                <c:pt idx="43">
                  <c:v>36</c:v>
                </c:pt>
                <c:pt idx="44">
                  <c:v>36</c:v>
                </c:pt>
                <c:pt idx="45">
                  <c:v>36</c:v>
                </c:pt>
                <c:pt idx="46">
                  <c:v>36</c:v>
                </c:pt>
                <c:pt idx="47">
                  <c:v>36</c:v>
                </c:pt>
                <c:pt idx="48">
                  <c:v>36</c:v>
                </c:pt>
                <c:pt idx="49">
                  <c:v>36</c:v>
                </c:pt>
                <c:pt idx="50">
                  <c:v>36</c:v>
                </c:pt>
                <c:pt idx="51">
                  <c:v>36</c:v>
                </c:pt>
                <c:pt idx="52">
                  <c:v>36</c:v>
                </c:pt>
                <c:pt idx="53">
                  <c:v>36</c:v>
                </c:pt>
                <c:pt idx="54">
                  <c:v>36</c:v>
                </c:pt>
                <c:pt idx="55">
                  <c:v>36</c:v>
                </c:pt>
                <c:pt idx="56">
                  <c:v>36</c:v>
                </c:pt>
                <c:pt idx="57">
                  <c:v>36</c:v>
                </c:pt>
                <c:pt idx="58">
                  <c:v>36</c:v>
                </c:pt>
                <c:pt idx="59">
                  <c:v>36</c:v>
                </c:pt>
                <c:pt idx="60">
                  <c:v>36</c:v>
                </c:pt>
                <c:pt idx="61">
                  <c:v>36</c:v>
                </c:pt>
                <c:pt idx="62">
                  <c:v>36</c:v>
                </c:pt>
                <c:pt idx="63">
                  <c:v>36</c:v>
                </c:pt>
                <c:pt idx="64">
                  <c:v>36</c:v>
                </c:pt>
                <c:pt idx="65">
                  <c:v>36</c:v>
                </c:pt>
                <c:pt idx="66">
                  <c:v>36</c:v>
                </c:pt>
                <c:pt idx="67">
                  <c:v>36</c:v>
                </c:pt>
                <c:pt idx="68">
                  <c:v>36</c:v>
                </c:pt>
                <c:pt idx="69">
                  <c:v>36</c:v>
                </c:pt>
                <c:pt idx="70">
                  <c:v>36</c:v>
                </c:pt>
                <c:pt idx="71">
                  <c:v>36</c:v>
                </c:pt>
                <c:pt idx="72">
                  <c:v>36</c:v>
                </c:pt>
                <c:pt idx="73">
                  <c:v>36</c:v>
                </c:pt>
                <c:pt idx="74">
                  <c:v>36</c:v>
                </c:pt>
                <c:pt idx="75">
                  <c:v>36</c:v>
                </c:pt>
                <c:pt idx="76">
                  <c:v>36</c:v>
                </c:pt>
                <c:pt idx="77">
                  <c:v>36</c:v>
                </c:pt>
                <c:pt idx="78">
                  <c:v>36</c:v>
                </c:pt>
                <c:pt idx="79">
                  <c:v>36</c:v>
                </c:pt>
                <c:pt idx="80">
                  <c:v>36</c:v>
                </c:pt>
                <c:pt idx="81">
                  <c:v>36</c:v>
                </c:pt>
                <c:pt idx="82">
                  <c:v>36</c:v>
                </c:pt>
                <c:pt idx="83">
                  <c:v>36</c:v>
                </c:pt>
                <c:pt idx="84">
                  <c:v>36</c:v>
                </c:pt>
              </c:numCache>
            </c:numRef>
          </c:yVal>
          <c:smooth val="1"/>
        </c:ser>
        <c:axId val="5902879"/>
        <c:axId val="53125912"/>
      </c:scatterChart>
      <c:valAx>
        <c:axId val="5902879"/>
        <c:scaling>
          <c:orientation val="minMax"/>
          <c:max val="39609"/>
          <c:min val="39520"/>
        </c:scaling>
        <c:axPos val="b"/>
        <c:title>
          <c:tx>
            <c:rich>
              <a:bodyPr vert="horz" rot="0" anchor="ctr"/>
              <a:lstStyle/>
              <a:p>
                <a:pPr algn="ctr">
                  <a:defRPr/>
                </a:pPr>
                <a:r>
                  <a:rPr lang="en-US" cap="none" sz="1200" b="1" i="0" u="none" baseline="0">
                    <a:solidFill>
                      <a:srgbClr val="000000"/>
                    </a:solidFill>
                    <a:latin typeface="Calibri"/>
                    <a:ea typeface="Calibri"/>
                    <a:cs typeface="Calibri"/>
                  </a:rPr>
                  <a:t>Date</a:t>
                </a:r>
              </a:p>
            </c:rich>
          </c:tx>
          <c:layout>
            <c:manualLayout>
              <c:xMode val="factor"/>
              <c:yMode val="factor"/>
              <c:x val="-0.0025"/>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53125912"/>
        <c:crosses val="autoZero"/>
        <c:crossBetween val="midCat"/>
        <c:dispUnits/>
      </c:valAx>
      <c:valAx>
        <c:axId val="53125912"/>
        <c:scaling>
          <c:orientation val="minMax"/>
          <c:min val="2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Moisture Cotent (%)</a:t>
                </a:r>
              </a:p>
            </c:rich>
          </c:tx>
          <c:layout>
            <c:manualLayout>
              <c:xMode val="factor"/>
              <c:yMode val="factor"/>
              <c:x val="-0.007"/>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02879"/>
        <c:crosses val="autoZero"/>
        <c:crossBetween val="midCat"/>
        <c:dispUnits/>
      </c:valAx>
      <c:spPr>
        <a:solidFill>
          <a:srgbClr val="F4E9E9"/>
        </a:solidFill>
        <a:ln w="3175">
          <a:noFill/>
        </a:ln>
      </c:spPr>
    </c:plotArea>
    <c:legend>
      <c:legendPos val="r"/>
      <c:layout>
        <c:manualLayout>
          <c:xMode val="edge"/>
          <c:yMode val="edge"/>
          <c:x val="0.70425"/>
          <c:y val="0.36575"/>
          <c:w val="0.258"/>
          <c:h val="0.33625"/>
        </c:manualLayout>
      </c:layout>
      <c:overlay val="0"/>
      <c:spPr>
        <a:noFill/>
        <a:ln w="3175">
          <a:noFill/>
        </a:ln>
      </c:spPr>
      <c:txPr>
        <a:bodyPr vert="horz" rot="0"/>
        <a:lstStyle/>
        <a:p>
          <a:pPr>
            <a:defRPr lang="en-US" cap="none" sz="16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800" b="1" i="0" u="none" baseline="0">
                <a:solidFill>
                  <a:srgbClr val="000000"/>
                </a:solidFill>
                <a:latin typeface="Calibri"/>
                <a:ea typeface="Calibri"/>
                <a:cs typeface="Calibri"/>
              </a:rPr>
              <a:t>Evapotranspiration Adjusted for Limited Water Conditions
</a:t>
            </a:r>
            <a:r>
              <a:rPr lang="en-US" cap="none" sz="1800" b="1" i="0" u="none" baseline="0">
                <a:solidFill>
                  <a:srgbClr val="000000"/>
                </a:solidFill>
                <a:latin typeface="Calibri"/>
                <a:ea typeface="Calibri"/>
                <a:cs typeface="Calibri"/>
              </a:rPr>
              <a:t> Vs. Time</a:t>
            </a:r>
          </a:p>
        </c:rich>
      </c:tx>
      <c:layout>
        <c:manualLayout>
          <c:xMode val="factor"/>
          <c:yMode val="factor"/>
          <c:x val="-0.03375"/>
          <c:y val="-0.01825"/>
        </c:manualLayout>
      </c:layout>
      <c:spPr>
        <a:noFill/>
        <a:ln>
          <a:noFill/>
        </a:ln>
      </c:spPr>
    </c:title>
    <c:plotArea>
      <c:layout>
        <c:manualLayout>
          <c:xMode val="edge"/>
          <c:yMode val="edge"/>
          <c:x val="0.04575"/>
          <c:y val="0.121"/>
          <c:w val="0.94225"/>
          <c:h val="0.82175"/>
        </c:manualLayout>
      </c:layout>
      <c:scatterChart>
        <c:scatterStyle val="smoothMarker"/>
        <c:varyColors val="0"/>
        <c:ser>
          <c:idx val="0"/>
          <c:order val="0"/>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Worksheet'!$L$5:$L$89</c:f>
              <c:numCache>
                <c:ptCount val="85"/>
                <c:pt idx="0">
                  <c:v>3.8</c:v>
                </c:pt>
                <c:pt idx="1">
                  <c:v>3.805555555555556</c:v>
                </c:pt>
                <c:pt idx="2">
                  <c:v>3.8</c:v>
                </c:pt>
                <c:pt idx="3">
                  <c:v>4</c:v>
                </c:pt>
                <c:pt idx="4">
                  <c:v>4.2</c:v>
                </c:pt>
                <c:pt idx="5">
                  <c:v>3.9</c:v>
                </c:pt>
                <c:pt idx="6">
                  <c:v>3.9</c:v>
                </c:pt>
                <c:pt idx="7">
                  <c:v>4.2</c:v>
                </c:pt>
                <c:pt idx="8">
                  <c:v>3.9332241702340434</c:v>
                </c:pt>
                <c:pt idx="9">
                  <c:v>4.1</c:v>
                </c:pt>
                <c:pt idx="10">
                  <c:v>4.3</c:v>
                </c:pt>
                <c:pt idx="11">
                  <c:v>4.2</c:v>
                </c:pt>
                <c:pt idx="12">
                  <c:v>4.3</c:v>
                </c:pt>
                <c:pt idx="13">
                  <c:v>4.4</c:v>
                </c:pt>
                <c:pt idx="14">
                  <c:v>4.5</c:v>
                </c:pt>
                <c:pt idx="15">
                  <c:v>4.6</c:v>
                </c:pt>
                <c:pt idx="16">
                  <c:v>4.348482018829509</c:v>
                </c:pt>
                <c:pt idx="17">
                  <c:v>4.8</c:v>
                </c:pt>
                <c:pt idx="18">
                  <c:v>4.8</c:v>
                </c:pt>
                <c:pt idx="19">
                  <c:v>5</c:v>
                </c:pt>
                <c:pt idx="20">
                  <c:v>4.9</c:v>
                </c:pt>
                <c:pt idx="21">
                  <c:v>5.2</c:v>
                </c:pt>
                <c:pt idx="22">
                  <c:v>5.5</c:v>
                </c:pt>
                <c:pt idx="23">
                  <c:v>5.7</c:v>
                </c:pt>
                <c:pt idx="24">
                  <c:v>6.3283992143965815</c:v>
                </c:pt>
                <c:pt idx="25">
                  <c:v>6</c:v>
                </c:pt>
                <c:pt idx="26">
                  <c:v>6.3</c:v>
                </c:pt>
                <c:pt idx="27">
                  <c:v>6.9</c:v>
                </c:pt>
                <c:pt idx="28">
                  <c:v>7</c:v>
                </c:pt>
                <c:pt idx="29">
                  <c:v>6.8</c:v>
                </c:pt>
                <c:pt idx="30">
                  <c:v>5.1</c:v>
                </c:pt>
                <c:pt idx="31">
                  <c:v>4</c:v>
                </c:pt>
                <c:pt idx="32">
                  <c:v>4.956627442148527</c:v>
                </c:pt>
                <c:pt idx="33">
                  <c:v>6.2</c:v>
                </c:pt>
                <c:pt idx="34">
                  <c:v>6.3</c:v>
                </c:pt>
                <c:pt idx="35">
                  <c:v>6.3</c:v>
                </c:pt>
                <c:pt idx="36">
                  <c:v>5.8</c:v>
                </c:pt>
                <c:pt idx="37">
                  <c:v>5</c:v>
                </c:pt>
                <c:pt idx="38">
                  <c:v>4.5</c:v>
                </c:pt>
                <c:pt idx="39">
                  <c:v>6.2</c:v>
                </c:pt>
                <c:pt idx="40">
                  <c:v>7.1</c:v>
                </c:pt>
                <c:pt idx="41">
                  <c:v>5.610953760504699</c:v>
                </c:pt>
                <c:pt idx="42">
                  <c:v>6.1</c:v>
                </c:pt>
                <c:pt idx="43">
                  <c:v>5.8</c:v>
                </c:pt>
                <c:pt idx="44">
                  <c:v>5.7</c:v>
                </c:pt>
                <c:pt idx="45">
                  <c:v>6.2</c:v>
                </c:pt>
                <c:pt idx="46">
                  <c:v>6.3</c:v>
                </c:pt>
                <c:pt idx="47">
                  <c:v>7.5</c:v>
                </c:pt>
                <c:pt idx="48">
                  <c:v>8</c:v>
                </c:pt>
                <c:pt idx="49">
                  <c:v>6.9</c:v>
                </c:pt>
                <c:pt idx="50">
                  <c:v>5.63436660638389</c:v>
                </c:pt>
                <c:pt idx="51">
                  <c:v>6.9</c:v>
                </c:pt>
                <c:pt idx="52">
                  <c:v>5.8</c:v>
                </c:pt>
                <c:pt idx="53">
                  <c:v>6.1</c:v>
                </c:pt>
                <c:pt idx="54">
                  <c:v>7.1</c:v>
                </c:pt>
                <c:pt idx="55">
                  <c:v>5.9</c:v>
                </c:pt>
                <c:pt idx="56">
                  <c:v>6.1</c:v>
                </c:pt>
                <c:pt idx="57">
                  <c:v>6.1</c:v>
                </c:pt>
                <c:pt idx="58">
                  <c:v>6.5</c:v>
                </c:pt>
                <c:pt idx="59">
                  <c:v>7</c:v>
                </c:pt>
                <c:pt idx="60">
                  <c:v>6.6209377435921235</c:v>
                </c:pt>
                <c:pt idx="61">
                  <c:v>5.5</c:v>
                </c:pt>
                <c:pt idx="62">
                  <c:v>6.9</c:v>
                </c:pt>
                <c:pt idx="63">
                  <c:v>6.8</c:v>
                </c:pt>
                <c:pt idx="64">
                  <c:v>5.5</c:v>
                </c:pt>
                <c:pt idx="65">
                  <c:v>6.4</c:v>
                </c:pt>
                <c:pt idx="66">
                  <c:v>7.3</c:v>
                </c:pt>
                <c:pt idx="67">
                  <c:v>6.1</c:v>
                </c:pt>
                <c:pt idx="68">
                  <c:v>5.1</c:v>
                </c:pt>
                <c:pt idx="69">
                  <c:v>6.2</c:v>
                </c:pt>
                <c:pt idx="70">
                  <c:v>6</c:v>
                </c:pt>
                <c:pt idx="71">
                  <c:v>6.5</c:v>
                </c:pt>
                <c:pt idx="72">
                  <c:v>6.362728275810957</c:v>
                </c:pt>
                <c:pt idx="73">
                  <c:v>5.048055753251957</c:v>
                </c:pt>
                <c:pt idx="74">
                  <c:v>5.2</c:v>
                </c:pt>
                <c:pt idx="75">
                  <c:v>5.6</c:v>
                </c:pt>
                <c:pt idx="76">
                  <c:v>6</c:v>
                </c:pt>
                <c:pt idx="77">
                  <c:v>6</c:v>
                </c:pt>
                <c:pt idx="78">
                  <c:v>6.1</c:v>
                </c:pt>
                <c:pt idx="79">
                  <c:v>5.9</c:v>
                </c:pt>
                <c:pt idx="80">
                  <c:v>6.5</c:v>
                </c:pt>
                <c:pt idx="81">
                  <c:v>6.8</c:v>
                </c:pt>
                <c:pt idx="82">
                  <c:v>6.5</c:v>
                </c:pt>
                <c:pt idx="83">
                  <c:v>6.4</c:v>
                </c:pt>
                <c:pt idx="84">
                  <c:v>6.208671584956026</c:v>
                </c:pt>
              </c:numCache>
            </c:numRef>
          </c:yVal>
          <c:smooth val="1"/>
        </c:ser>
        <c:axId val="8371161"/>
        <c:axId val="8231586"/>
      </c:scatterChart>
      <c:valAx>
        <c:axId val="8371161"/>
        <c:scaling>
          <c:orientation val="minMax"/>
          <c:max val="39609"/>
          <c:min val="39520"/>
        </c:scaling>
        <c:axPos val="b"/>
        <c:title>
          <c:tx>
            <c:rich>
              <a:bodyPr vert="horz" rot="0" anchor="ctr"/>
              <a:lstStyle/>
              <a:p>
                <a:pPr algn="ctr">
                  <a:defRPr/>
                </a:pPr>
                <a:r>
                  <a:rPr lang="en-US" cap="none" sz="1400" b="1" i="0" u="none" baseline="0">
                    <a:solidFill>
                      <a:srgbClr val="000000"/>
                    </a:solidFill>
                    <a:latin typeface="Calibri"/>
                    <a:ea typeface="Calibri"/>
                    <a:cs typeface="Calibri"/>
                  </a:rPr>
                  <a:t>DATE</a:t>
                </a:r>
              </a:p>
            </c:rich>
          </c:tx>
          <c:layout>
            <c:manualLayout>
              <c:xMode val="factor"/>
              <c:yMode val="factor"/>
              <c:x val="-0.0015"/>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8231586"/>
        <c:crosses val="autoZero"/>
        <c:crossBetween val="midCat"/>
        <c:dispUnits/>
      </c:valAx>
      <c:valAx>
        <c:axId val="8231586"/>
        <c:scaling>
          <c:orientation val="minMax"/>
          <c:max val="8"/>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ET</a:t>
                </a:r>
                <a:r>
                  <a:rPr lang="en-US" cap="none" sz="1400" b="1" i="0" u="none" baseline="-25000">
                    <a:solidFill>
                      <a:srgbClr val="000000"/>
                    </a:solidFill>
                    <a:latin typeface="Calibri"/>
                    <a:ea typeface="Calibri"/>
                    <a:cs typeface="Calibri"/>
                  </a:rPr>
                  <a:t>c adj</a:t>
                </a:r>
                <a:r>
                  <a:rPr lang="en-US" cap="none" sz="1000" b="1" i="0" u="none" baseline="0">
                    <a:solidFill>
                      <a:srgbClr val="000000"/>
                    </a:solidFill>
                    <a:latin typeface="Calibri"/>
                    <a:ea typeface="Calibri"/>
                    <a:cs typeface="Calibri"/>
                  </a:rPr>
                  <a:t> (mm)</a:t>
                </a:r>
              </a:p>
            </c:rich>
          </c:tx>
          <c:layout>
            <c:manualLayout>
              <c:xMode val="factor"/>
              <c:yMode val="factor"/>
              <c:x val="-0.004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371161"/>
        <c:crosses val="autoZero"/>
        <c:crossBetween val="midCat"/>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800" b="1" i="0" u="none" baseline="0">
                <a:solidFill>
                  <a:srgbClr val="000000"/>
                </a:solidFill>
                <a:latin typeface="Calibri"/>
                <a:ea typeface="Calibri"/>
                <a:cs typeface="Calibri"/>
              </a:rPr>
              <a:t>Crop Stress Factor Vs. Time</a:t>
            </a:r>
          </a:p>
        </c:rich>
      </c:tx>
      <c:layout>
        <c:manualLayout>
          <c:xMode val="factor"/>
          <c:yMode val="factor"/>
          <c:x val="-0.0015"/>
          <c:y val="-0.011"/>
        </c:manualLayout>
      </c:layout>
      <c:spPr>
        <a:noFill/>
        <a:ln>
          <a:noFill/>
        </a:ln>
      </c:spPr>
    </c:title>
    <c:plotArea>
      <c:layout>
        <c:manualLayout>
          <c:xMode val="edge"/>
          <c:yMode val="edge"/>
          <c:x val="0.03825"/>
          <c:y val="0.0685"/>
          <c:w val="0.94975"/>
          <c:h val="0.88775"/>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Worksheet'!$J$5:$J$89</c:f>
              <c:numCache>
                <c:ptCount val="85"/>
                <c:pt idx="0">
                  <c:v>1</c:v>
                </c:pt>
                <c:pt idx="1">
                  <c:v>0.9757834757834759</c:v>
                </c:pt>
                <c:pt idx="2">
                  <c:v>1</c:v>
                </c:pt>
                <c:pt idx="3">
                  <c:v>1</c:v>
                </c:pt>
                <c:pt idx="4">
                  <c:v>1</c:v>
                </c:pt>
                <c:pt idx="5">
                  <c:v>1</c:v>
                </c:pt>
                <c:pt idx="6">
                  <c:v>1</c:v>
                </c:pt>
                <c:pt idx="7">
                  <c:v>1</c:v>
                </c:pt>
                <c:pt idx="8">
                  <c:v>0.9364819452938198</c:v>
                </c:pt>
                <c:pt idx="9">
                  <c:v>1</c:v>
                </c:pt>
                <c:pt idx="10">
                  <c:v>1</c:v>
                </c:pt>
                <c:pt idx="11">
                  <c:v>1</c:v>
                </c:pt>
                <c:pt idx="12">
                  <c:v>1</c:v>
                </c:pt>
                <c:pt idx="13">
                  <c:v>1</c:v>
                </c:pt>
                <c:pt idx="14">
                  <c:v>1</c:v>
                </c:pt>
                <c:pt idx="15">
                  <c:v>1</c:v>
                </c:pt>
                <c:pt idx="16">
                  <c:v>0.9252089401764912</c:v>
                </c:pt>
                <c:pt idx="17">
                  <c:v>1</c:v>
                </c:pt>
                <c:pt idx="18">
                  <c:v>1</c:v>
                </c:pt>
                <c:pt idx="19">
                  <c:v>1</c:v>
                </c:pt>
                <c:pt idx="20">
                  <c:v>1</c:v>
                </c:pt>
                <c:pt idx="21">
                  <c:v>1</c:v>
                </c:pt>
                <c:pt idx="22">
                  <c:v>1</c:v>
                </c:pt>
                <c:pt idx="23">
                  <c:v>1</c:v>
                </c:pt>
                <c:pt idx="24">
                  <c:v>0.9445371961785942</c:v>
                </c:pt>
                <c:pt idx="25">
                  <c:v>1</c:v>
                </c:pt>
                <c:pt idx="26">
                  <c:v>1</c:v>
                </c:pt>
                <c:pt idx="27">
                  <c:v>1</c:v>
                </c:pt>
                <c:pt idx="28">
                  <c:v>1</c:v>
                </c:pt>
                <c:pt idx="29">
                  <c:v>1</c:v>
                </c:pt>
                <c:pt idx="30">
                  <c:v>1</c:v>
                </c:pt>
                <c:pt idx="31">
                  <c:v>1</c:v>
                </c:pt>
                <c:pt idx="32">
                  <c:v>0.9352127249336843</c:v>
                </c:pt>
                <c:pt idx="33">
                  <c:v>1</c:v>
                </c:pt>
                <c:pt idx="34">
                  <c:v>1</c:v>
                </c:pt>
                <c:pt idx="35">
                  <c:v>1</c:v>
                </c:pt>
                <c:pt idx="36">
                  <c:v>1</c:v>
                </c:pt>
                <c:pt idx="37">
                  <c:v>1</c:v>
                </c:pt>
                <c:pt idx="38">
                  <c:v>1</c:v>
                </c:pt>
                <c:pt idx="39">
                  <c:v>1</c:v>
                </c:pt>
                <c:pt idx="40">
                  <c:v>1</c:v>
                </c:pt>
                <c:pt idx="41">
                  <c:v>0.9510091119499489</c:v>
                </c:pt>
                <c:pt idx="42">
                  <c:v>1</c:v>
                </c:pt>
                <c:pt idx="43">
                  <c:v>1</c:v>
                </c:pt>
                <c:pt idx="44">
                  <c:v>1</c:v>
                </c:pt>
                <c:pt idx="45">
                  <c:v>1</c:v>
                </c:pt>
                <c:pt idx="46">
                  <c:v>1</c:v>
                </c:pt>
                <c:pt idx="47">
                  <c:v>1</c:v>
                </c:pt>
                <c:pt idx="48">
                  <c:v>1</c:v>
                </c:pt>
                <c:pt idx="49">
                  <c:v>1</c:v>
                </c:pt>
                <c:pt idx="50">
                  <c:v>0.9549773909125236</c:v>
                </c:pt>
                <c:pt idx="51">
                  <c:v>1</c:v>
                </c:pt>
                <c:pt idx="52">
                  <c:v>1</c:v>
                </c:pt>
                <c:pt idx="53">
                  <c:v>1</c:v>
                </c:pt>
                <c:pt idx="54">
                  <c:v>1</c:v>
                </c:pt>
                <c:pt idx="55">
                  <c:v>1</c:v>
                </c:pt>
                <c:pt idx="56">
                  <c:v>1</c:v>
                </c:pt>
                <c:pt idx="57">
                  <c:v>1</c:v>
                </c:pt>
                <c:pt idx="58">
                  <c:v>1</c:v>
                </c:pt>
                <c:pt idx="59">
                  <c:v>1</c:v>
                </c:pt>
                <c:pt idx="60">
                  <c:v>0.9595561947234961</c:v>
                </c:pt>
                <c:pt idx="61">
                  <c:v>1</c:v>
                </c:pt>
                <c:pt idx="62">
                  <c:v>1</c:v>
                </c:pt>
                <c:pt idx="63">
                  <c:v>1</c:v>
                </c:pt>
                <c:pt idx="64">
                  <c:v>1</c:v>
                </c:pt>
                <c:pt idx="65">
                  <c:v>1</c:v>
                </c:pt>
                <c:pt idx="66">
                  <c:v>1</c:v>
                </c:pt>
                <c:pt idx="67">
                  <c:v>1</c:v>
                </c:pt>
                <c:pt idx="68">
                  <c:v>1</c:v>
                </c:pt>
                <c:pt idx="69">
                  <c:v>1</c:v>
                </c:pt>
                <c:pt idx="70">
                  <c:v>1</c:v>
                </c:pt>
                <c:pt idx="71">
                  <c:v>1</c:v>
                </c:pt>
                <c:pt idx="72">
                  <c:v>0.9496609366882025</c:v>
                </c:pt>
                <c:pt idx="73">
                  <c:v>0.8856238163599925</c:v>
                </c:pt>
                <c:pt idx="74">
                  <c:v>1</c:v>
                </c:pt>
                <c:pt idx="75">
                  <c:v>1</c:v>
                </c:pt>
                <c:pt idx="76">
                  <c:v>1</c:v>
                </c:pt>
                <c:pt idx="77">
                  <c:v>1</c:v>
                </c:pt>
                <c:pt idx="78">
                  <c:v>1</c:v>
                </c:pt>
                <c:pt idx="79">
                  <c:v>1</c:v>
                </c:pt>
                <c:pt idx="80">
                  <c:v>1</c:v>
                </c:pt>
                <c:pt idx="81">
                  <c:v>1</c:v>
                </c:pt>
                <c:pt idx="82">
                  <c:v>1</c:v>
                </c:pt>
                <c:pt idx="83">
                  <c:v>1</c:v>
                </c:pt>
                <c:pt idx="84">
                  <c:v>0.9855034261834962</c:v>
                </c:pt>
              </c:numCache>
            </c:numRef>
          </c:yVal>
          <c:smooth val="1"/>
        </c:ser>
        <c:axId val="6975411"/>
        <c:axId val="62778700"/>
      </c:scatterChart>
      <c:valAx>
        <c:axId val="6975411"/>
        <c:scaling>
          <c:orientation val="minMax"/>
          <c:max val="39609"/>
          <c:min val="39520"/>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375"/>
              <c:y val="0.000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62778700"/>
        <c:crosses val="autoZero"/>
        <c:crossBetween val="midCat"/>
        <c:dispUnits/>
      </c:valAx>
      <c:valAx>
        <c:axId val="62778700"/>
        <c:scaling>
          <c:orientation val="minMax"/>
          <c:max val="1.0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Crop Stress Factor, Ks</a:t>
                </a:r>
              </a:p>
            </c:rich>
          </c:tx>
          <c:layout>
            <c:manualLayout>
              <c:xMode val="factor"/>
              <c:yMode val="factor"/>
              <c:x val="-0.00575"/>
              <c:y val="0.0007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975411"/>
        <c:crosses val="autoZero"/>
        <c:crossBetween val="midCat"/>
        <c:dispUnits/>
      </c:valAx>
      <c:spPr>
        <a:solidFill>
          <a:srgbClr val="FDEFE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800" b="1" i="0" u="none" baseline="0">
                <a:solidFill>
                  <a:srgbClr val="000000"/>
                </a:solidFill>
                <a:latin typeface="Calibri"/>
                <a:ea typeface="Calibri"/>
                <a:cs typeface="Calibri"/>
              </a:rPr>
              <a:t>Cumulative ET vs. Irrigation</a:t>
            </a:r>
          </a:p>
        </c:rich>
      </c:tx>
      <c:layout>
        <c:manualLayout>
          <c:xMode val="factor"/>
          <c:yMode val="factor"/>
          <c:x val="-0.00125"/>
          <c:y val="-0.01025"/>
        </c:manualLayout>
      </c:layout>
      <c:spPr>
        <a:noFill/>
        <a:ln>
          <a:noFill/>
        </a:ln>
      </c:spPr>
    </c:title>
    <c:plotArea>
      <c:layout>
        <c:manualLayout>
          <c:xMode val="edge"/>
          <c:yMode val="edge"/>
          <c:x val="0.028"/>
          <c:y val="0.078"/>
          <c:w val="0.81625"/>
          <c:h val="0.871"/>
        </c:manualLayout>
      </c:layout>
      <c:scatterChart>
        <c:scatterStyle val="smoothMarker"/>
        <c:varyColors val="0"/>
        <c:ser>
          <c:idx val="0"/>
          <c:order val="0"/>
          <c:tx>
            <c:v>Cumulative ET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Irrigation'!$B$2:$B$86</c:f>
              <c:numCache/>
            </c:numRef>
          </c:yVal>
          <c:smooth val="1"/>
        </c:ser>
        <c:ser>
          <c:idx val="1"/>
          <c:order val="1"/>
          <c:tx>
            <c:v>Cumulative Irrigation</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Irrigation'!$C$2:$C$86</c:f>
              <c:numCache/>
            </c:numRef>
          </c:yVal>
          <c:smooth val="1"/>
        </c:ser>
        <c:axId val="28137389"/>
        <c:axId val="51909910"/>
      </c:scatterChart>
      <c:valAx>
        <c:axId val="28137389"/>
        <c:scaling>
          <c:orientation val="minMax"/>
          <c:max val="39609"/>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4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1909910"/>
        <c:crosses val="autoZero"/>
        <c:crossBetween val="midCat"/>
        <c:dispUnits/>
      </c:valAx>
      <c:valAx>
        <c:axId val="51909910"/>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ET or Irrigation (mm)</a:t>
                </a:r>
              </a:p>
            </c:rich>
          </c:tx>
          <c:layout>
            <c:manualLayout>
              <c:xMode val="factor"/>
              <c:yMode val="factor"/>
              <c:x val="-0.008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37389"/>
        <c:crosses val="autoZero"/>
        <c:crossBetween val="midCat"/>
        <c:dispUnits/>
      </c:valAx>
      <c:spPr>
        <a:solidFill>
          <a:srgbClr val="FFFFFF"/>
        </a:solidFill>
        <a:ln w="3175">
          <a:noFill/>
        </a:ln>
      </c:spPr>
    </c:plotArea>
    <c:legend>
      <c:legendPos val="r"/>
      <c:layout>
        <c:manualLayout>
          <c:xMode val="edge"/>
          <c:yMode val="edge"/>
          <c:x val="0.85475"/>
          <c:y val="0.5255"/>
          <c:w val="0.136"/>
          <c:h val="0.08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19050</xdr:colOff>
      <xdr:row>34</xdr:row>
      <xdr:rowOff>57150</xdr:rowOff>
    </xdr:to>
    <xdr:graphicFrame>
      <xdr:nvGraphicFramePr>
        <xdr:cNvPr id="1" name="Chart 1"/>
        <xdr:cNvGraphicFramePr/>
      </xdr:nvGraphicFramePr>
      <xdr:xfrm>
        <a:off x="0" y="0"/>
        <a:ext cx="10953750" cy="6534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12</xdr:col>
      <xdr:colOff>247650</xdr:colOff>
      <xdr:row>32</xdr:row>
      <xdr:rowOff>28575</xdr:rowOff>
    </xdr:to>
    <xdr:graphicFrame>
      <xdr:nvGraphicFramePr>
        <xdr:cNvPr id="1" name="Chart 1"/>
        <xdr:cNvGraphicFramePr/>
      </xdr:nvGraphicFramePr>
      <xdr:xfrm>
        <a:off x="9525" y="95250"/>
        <a:ext cx="7324725" cy="6029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247650</xdr:colOff>
      <xdr:row>33</xdr:row>
      <xdr:rowOff>57150</xdr:rowOff>
    </xdr:to>
    <xdr:graphicFrame>
      <xdr:nvGraphicFramePr>
        <xdr:cNvPr id="1" name="Chart 1"/>
        <xdr:cNvGraphicFramePr/>
      </xdr:nvGraphicFramePr>
      <xdr:xfrm>
        <a:off x="0" y="0"/>
        <a:ext cx="7334250" cy="6248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161925</xdr:rowOff>
    </xdr:from>
    <xdr:to>
      <xdr:col>20</xdr:col>
      <xdr:colOff>219075</xdr:colOff>
      <xdr:row>29</xdr:row>
      <xdr:rowOff>95250</xdr:rowOff>
    </xdr:to>
    <xdr:graphicFrame>
      <xdr:nvGraphicFramePr>
        <xdr:cNvPr id="1" name="Chart 1"/>
        <xdr:cNvGraphicFramePr/>
      </xdr:nvGraphicFramePr>
      <xdr:xfrm>
        <a:off x="4238625" y="161925"/>
        <a:ext cx="9582150"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V89"/>
  <sheetViews>
    <sheetView tabSelected="1" zoomScale="125" zoomScaleNormal="125" workbookViewId="0" topLeftCell="C69">
      <selection activeCell="O8" sqref="O8"/>
    </sheetView>
  </sheetViews>
  <sheetFormatPr defaultColWidth="8.8515625" defaultRowHeight="15"/>
  <cols>
    <col min="1" max="1" width="12.7109375" style="0" customWidth="1"/>
    <col min="2" max="2" width="8.421875" style="0" customWidth="1"/>
    <col min="3" max="3" width="7.7109375" style="0" customWidth="1"/>
    <col min="4" max="4" width="8.8515625" style="0" customWidth="1"/>
    <col min="5" max="5" width="7.7109375" style="0" customWidth="1"/>
    <col min="6" max="6" width="12.00390625" style="0" customWidth="1"/>
    <col min="7" max="7" width="10.28125" style="0" customWidth="1"/>
    <col min="8" max="8" width="9.8515625" style="0" customWidth="1"/>
    <col min="9" max="9" width="8.8515625" style="0" customWidth="1"/>
    <col min="10" max="10" width="7.28125" style="0" customWidth="1"/>
    <col min="11" max="11" width="16.28125" style="0" customWidth="1"/>
    <col min="12" max="12" width="17.28125" style="0" customWidth="1"/>
    <col min="13" max="13" width="7.7109375" style="0" customWidth="1"/>
    <col min="14" max="15" width="8.8515625" style="0" customWidth="1"/>
    <col min="16" max="16" width="7.28125" style="0" customWidth="1"/>
    <col min="17" max="17" width="9.421875" style="0" customWidth="1"/>
  </cols>
  <sheetData>
    <row r="1" spans="1:22" s="1" customFormat="1" ht="27.75">
      <c r="A1" s="12" t="s">
        <v>16</v>
      </c>
      <c r="B1" s="12" t="s">
        <v>16</v>
      </c>
      <c r="C1" s="12" t="s">
        <v>16</v>
      </c>
      <c r="D1" s="13"/>
      <c r="E1" s="12" t="s">
        <v>16</v>
      </c>
      <c r="F1" s="12" t="s">
        <v>16</v>
      </c>
      <c r="G1" s="17"/>
      <c r="H1" s="17"/>
      <c r="I1" s="12" t="s">
        <v>18</v>
      </c>
      <c r="J1" s="13"/>
      <c r="K1" s="12" t="s">
        <v>20</v>
      </c>
      <c r="L1" s="13"/>
      <c r="M1" s="13"/>
      <c r="N1" s="13"/>
      <c r="O1" s="12" t="s">
        <v>16</v>
      </c>
      <c r="P1" s="13"/>
      <c r="Q1" s="28"/>
      <c r="R1" s="34"/>
      <c r="S1" s="34" t="s">
        <v>57</v>
      </c>
      <c r="T1" s="34"/>
      <c r="U1" s="2"/>
      <c r="V1" s="2"/>
    </row>
    <row r="2" spans="1:22" s="3" customFormat="1" ht="55.5">
      <c r="A2" s="5" t="s">
        <v>13</v>
      </c>
      <c r="B2" s="5" t="s">
        <v>0</v>
      </c>
      <c r="C2" s="5" t="s">
        <v>1</v>
      </c>
      <c r="D2" s="5" t="s">
        <v>3</v>
      </c>
      <c r="E2" s="5" t="s">
        <v>6</v>
      </c>
      <c r="F2" s="5" t="s">
        <v>8</v>
      </c>
      <c r="G2" s="5" t="s">
        <v>17</v>
      </c>
      <c r="H2" s="19" t="s">
        <v>31</v>
      </c>
      <c r="I2" s="5" t="s">
        <v>10</v>
      </c>
      <c r="J2" s="5" t="s">
        <v>19</v>
      </c>
      <c r="K2" s="5" t="s">
        <v>24</v>
      </c>
      <c r="L2" s="5" t="s">
        <v>25</v>
      </c>
      <c r="M2" s="5" t="s">
        <v>26</v>
      </c>
      <c r="N2" s="5" t="s">
        <v>14</v>
      </c>
      <c r="O2" s="5" t="s">
        <v>15</v>
      </c>
      <c r="P2" s="5" t="s">
        <v>27</v>
      </c>
      <c r="Q2" s="5" t="s">
        <v>61</v>
      </c>
      <c r="R2" s="30" t="s">
        <v>48</v>
      </c>
      <c r="S2" s="30"/>
      <c r="T2" s="30"/>
      <c r="U2" s="4"/>
      <c r="V2" s="4"/>
    </row>
    <row r="3" spans="1:20" s="4" customFormat="1" ht="16.5">
      <c r="A3" s="6"/>
      <c r="B3" s="6" t="s">
        <v>4</v>
      </c>
      <c r="C3" s="6" t="s">
        <v>5</v>
      </c>
      <c r="D3" s="6" t="s">
        <v>2</v>
      </c>
      <c r="E3" s="6" t="s">
        <v>7</v>
      </c>
      <c r="F3" s="6" t="s">
        <v>9</v>
      </c>
      <c r="G3" s="18" t="s">
        <v>11</v>
      </c>
      <c r="H3" s="21" t="s">
        <v>28</v>
      </c>
      <c r="I3" s="16" t="s">
        <v>29</v>
      </c>
      <c r="J3" s="6" t="s">
        <v>30</v>
      </c>
      <c r="K3" s="6" t="s">
        <v>32</v>
      </c>
      <c r="L3" s="6" t="s">
        <v>33</v>
      </c>
      <c r="M3" s="6"/>
      <c r="N3" s="6"/>
      <c r="O3" s="6"/>
      <c r="P3" s="6"/>
      <c r="Q3" s="29"/>
      <c r="R3" s="30" t="s">
        <v>49</v>
      </c>
      <c r="S3" s="30"/>
      <c r="T3" s="30"/>
    </row>
    <row r="4" spans="1:20" s="4" customFormat="1" ht="13.5">
      <c r="A4" s="6"/>
      <c r="B4" s="6" t="s">
        <v>21</v>
      </c>
      <c r="C4" s="6" t="s">
        <v>21</v>
      </c>
      <c r="D4" s="6" t="s">
        <v>21</v>
      </c>
      <c r="E4" s="6" t="s">
        <v>22</v>
      </c>
      <c r="F4" s="6" t="s">
        <v>23</v>
      </c>
      <c r="G4" s="6" t="s">
        <v>21</v>
      </c>
      <c r="H4" s="20" t="s">
        <v>21</v>
      </c>
      <c r="I4" s="6" t="s">
        <v>21</v>
      </c>
      <c r="J4" s="6"/>
      <c r="K4" s="6" t="s">
        <v>12</v>
      </c>
      <c r="L4" s="6" t="s">
        <v>12</v>
      </c>
      <c r="M4" s="6" t="s">
        <v>21</v>
      </c>
      <c r="N4" s="6" t="s">
        <v>12</v>
      </c>
      <c r="O4" s="6" t="s">
        <v>12</v>
      </c>
      <c r="P4" s="6"/>
      <c r="Q4" s="6" t="s">
        <v>12</v>
      </c>
      <c r="R4" s="30" t="s">
        <v>50</v>
      </c>
      <c r="S4" s="30"/>
      <c r="T4" s="30"/>
    </row>
    <row r="5" spans="1:20" s="2" customFormat="1" ht="13.5">
      <c r="A5" s="37">
        <v>39521</v>
      </c>
      <c r="B5" s="11">
        <v>36</v>
      </c>
      <c r="C5" s="11">
        <v>18</v>
      </c>
      <c r="D5" s="8">
        <f>B5-C5</f>
        <v>18</v>
      </c>
      <c r="E5" s="14">
        <v>0.25</v>
      </c>
      <c r="F5" s="11">
        <v>0.4</v>
      </c>
      <c r="G5" s="22">
        <f>D5*F5</f>
        <v>7.2</v>
      </c>
      <c r="H5" s="22">
        <f aca="true" t="shared" si="0" ref="H5:H33">B5-D5*F5</f>
        <v>28.8</v>
      </c>
      <c r="I5" s="14">
        <v>30</v>
      </c>
      <c r="J5" s="9">
        <f aca="true" t="shared" si="1" ref="J5:J68">IF(I5&gt;H5,1,(1-(H5-I5)/(H5-C5)))</f>
        <v>1</v>
      </c>
      <c r="K5" s="14">
        <v>3.8</v>
      </c>
      <c r="L5" s="9">
        <f>K5*J5</f>
        <v>3.8</v>
      </c>
      <c r="M5" s="15">
        <f aca="true" t="shared" si="2" ref="M5:M33">B5-I5</f>
        <v>6</v>
      </c>
      <c r="N5" s="10">
        <f aca="true" t="shared" si="3" ref="N5:N33">(M5/100)*E5*1000</f>
        <v>15</v>
      </c>
      <c r="O5" s="11">
        <v>0</v>
      </c>
      <c r="P5" s="8" t="str">
        <f aca="true" t="shared" si="4" ref="P5:P33">IF(H5&gt;I5,"YES","NO")</f>
        <v>NO</v>
      </c>
      <c r="Q5" s="8">
        <v>0</v>
      </c>
      <c r="R5" s="30" t="s">
        <v>51</v>
      </c>
      <c r="S5" s="31"/>
      <c r="T5" s="31"/>
    </row>
    <row r="6" spans="1:20" s="2" customFormat="1" ht="13.5">
      <c r="A6" s="7">
        <f>A5+1</f>
        <v>39522</v>
      </c>
      <c r="B6" s="22">
        <f>B5</f>
        <v>36</v>
      </c>
      <c r="C6" s="22">
        <f>C5</f>
        <v>18</v>
      </c>
      <c r="D6" s="8">
        <f aca="true" t="shared" si="5" ref="D6:D33">B6-C6</f>
        <v>18</v>
      </c>
      <c r="E6" s="14">
        <f>E5+0.01</f>
        <v>0.26</v>
      </c>
      <c r="F6" s="22">
        <f>F5</f>
        <v>0.4</v>
      </c>
      <c r="G6" s="22">
        <f aca="true" t="shared" si="6" ref="G6:G33">D6*F6</f>
        <v>7.2</v>
      </c>
      <c r="H6" s="22">
        <f t="shared" si="0"/>
        <v>28.8</v>
      </c>
      <c r="I6" s="9">
        <f>IF((I5-(L5*100/(E6*1000))+O6*100/(E6*1000))&gt;B5,B4,(I5-(L5*100/(E6*1000))+O6*100/(E6*1000)))</f>
        <v>28.53846153846154</v>
      </c>
      <c r="J6" s="9">
        <f t="shared" si="1"/>
        <v>0.9757834757834759</v>
      </c>
      <c r="K6" s="14">
        <v>3.9</v>
      </c>
      <c r="L6" s="9">
        <f>K6*J6</f>
        <v>3.805555555555556</v>
      </c>
      <c r="M6" s="15">
        <f>B6-I6</f>
        <v>7.46153846153846</v>
      </c>
      <c r="N6" s="10">
        <f t="shared" si="3"/>
        <v>19.4</v>
      </c>
      <c r="O6" s="11">
        <v>0</v>
      </c>
      <c r="P6" s="8" t="str">
        <f>IF(H6&gt;I6,"YES","NO")</f>
        <v>YES</v>
      </c>
      <c r="Q6" s="9">
        <f>IF((I5-(L5*100/(E6*1000))+O6*100/(E6*1000))&gt;B5,(I5-(L5*100/(E6*1000))+O6*100/(E6*1000))-B6,0)</f>
        <v>0</v>
      </c>
      <c r="R6" s="30" t="s">
        <v>52</v>
      </c>
      <c r="S6" s="31"/>
      <c r="T6" s="31"/>
    </row>
    <row r="7" spans="1:20" s="2" customFormat="1" ht="13.5">
      <c r="A7" s="7">
        <f aca="true" t="shared" si="7" ref="A7:A16">A6+1</f>
        <v>39523</v>
      </c>
      <c r="B7" s="22">
        <f aca="true" t="shared" si="8" ref="B7:C33">B6</f>
        <v>36</v>
      </c>
      <c r="C7" s="22">
        <f t="shared" si="8"/>
        <v>18</v>
      </c>
      <c r="D7" s="8">
        <f t="shared" si="5"/>
        <v>18</v>
      </c>
      <c r="E7" s="14">
        <f aca="true" t="shared" si="9" ref="E7:E70">E6+0.01</f>
        <v>0.27</v>
      </c>
      <c r="F7" s="22">
        <f aca="true" t="shared" si="10" ref="F7:F70">F6</f>
        <v>0.4</v>
      </c>
      <c r="G7" s="22">
        <f t="shared" si="6"/>
        <v>7.2</v>
      </c>
      <c r="H7" s="22">
        <f t="shared" si="0"/>
        <v>28.8</v>
      </c>
      <c r="I7" s="9">
        <f>IF((I6-(L6*100/(E7*1000))+O7*100/(E7*1000))&gt;B6,B5,(I6-(L6*100/(E7*1000))+O7*100/(E7*1000)))</f>
        <v>36</v>
      </c>
      <c r="J7" s="9">
        <f t="shared" si="1"/>
        <v>1</v>
      </c>
      <c r="K7" s="14">
        <v>3.8</v>
      </c>
      <c r="L7" s="9">
        <f aca="true" t="shared" si="11" ref="L7:L16">K7*J7</f>
        <v>3.8</v>
      </c>
      <c r="M7" s="15">
        <f t="shared" si="2"/>
        <v>0</v>
      </c>
      <c r="N7" s="10">
        <f t="shared" si="3"/>
        <v>0</v>
      </c>
      <c r="O7" s="11">
        <v>25</v>
      </c>
      <c r="P7" s="8" t="str">
        <f t="shared" si="4"/>
        <v>NO</v>
      </c>
      <c r="Q7" s="9">
        <f aca="true" t="shared" si="12" ref="Q7:Q70">IF((I6-(L6*100/(E7*1000))+O7*100/(E7*1000))&gt;B6,(I6-(L6*100/(E7*1000))+O7*100/(E7*1000))-B7,0)</f>
        <v>0.3882557771446642</v>
      </c>
      <c r="R7" s="30" t="s">
        <v>53</v>
      </c>
      <c r="S7" s="31"/>
      <c r="T7" s="31"/>
    </row>
    <row r="8" spans="1:20" s="2" customFormat="1" ht="13.5">
      <c r="A8" s="7">
        <f t="shared" si="7"/>
        <v>39524</v>
      </c>
      <c r="B8" s="22">
        <f t="shared" si="8"/>
        <v>36</v>
      </c>
      <c r="C8" s="22">
        <f t="shared" si="8"/>
        <v>18</v>
      </c>
      <c r="D8" s="8">
        <f t="shared" si="5"/>
        <v>18</v>
      </c>
      <c r="E8" s="14">
        <f t="shared" si="9"/>
        <v>0.28</v>
      </c>
      <c r="F8" s="22">
        <f t="shared" si="10"/>
        <v>0.4</v>
      </c>
      <c r="G8" s="22">
        <f t="shared" si="6"/>
        <v>7.2</v>
      </c>
      <c r="H8" s="22">
        <f t="shared" si="0"/>
        <v>28.8</v>
      </c>
      <c r="I8" s="9">
        <f aca="true" t="shared" si="13" ref="I7:I70">IF((I7-(L7*100/(E8*1000))+O8*100/(E8*1000))&gt;B7,B6,(I7-(L7*100/(E8*1000))+O8*100/(E8*1000)))</f>
        <v>34.642857142857146</v>
      </c>
      <c r="J8" s="9">
        <f t="shared" si="1"/>
        <v>1</v>
      </c>
      <c r="K8" s="14">
        <v>4</v>
      </c>
      <c r="L8" s="9">
        <f t="shared" si="11"/>
        <v>4</v>
      </c>
      <c r="M8" s="15">
        <f t="shared" si="2"/>
        <v>1.357142857142854</v>
      </c>
      <c r="N8" s="10">
        <f t="shared" si="3"/>
        <v>3.7999999999999923</v>
      </c>
      <c r="O8" s="11">
        <v>0</v>
      </c>
      <c r="P8" s="8" t="str">
        <f t="shared" si="4"/>
        <v>NO</v>
      </c>
      <c r="Q8" s="9">
        <f t="shared" si="12"/>
        <v>0</v>
      </c>
      <c r="R8" s="30" t="s">
        <v>54</v>
      </c>
      <c r="S8" s="31"/>
      <c r="T8" s="31"/>
    </row>
    <row r="9" spans="1:20" s="2" customFormat="1" ht="13.5">
      <c r="A9" s="7">
        <f t="shared" si="7"/>
        <v>39525</v>
      </c>
      <c r="B9" s="22">
        <f t="shared" si="8"/>
        <v>36</v>
      </c>
      <c r="C9" s="22">
        <f t="shared" si="8"/>
        <v>18</v>
      </c>
      <c r="D9" s="8">
        <f t="shared" si="5"/>
        <v>18</v>
      </c>
      <c r="E9" s="14">
        <f t="shared" si="9"/>
        <v>0.29000000000000004</v>
      </c>
      <c r="F9" s="22">
        <f t="shared" si="10"/>
        <v>0.4</v>
      </c>
      <c r="G9" s="22">
        <f t="shared" si="6"/>
        <v>7.2</v>
      </c>
      <c r="H9" s="22">
        <f t="shared" si="0"/>
        <v>28.8</v>
      </c>
      <c r="I9" s="9">
        <f t="shared" si="13"/>
        <v>33.26354679802956</v>
      </c>
      <c r="J9" s="9">
        <f t="shared" si="1"/>
        <v>1</v>
      </c>
      <c r="K9" s="14">
        <v>4.2</v>
      </c>
      <c r="L9" s="9">
        <f t="shared" si="11"/>
        <v>4.2</v>
      </c>
      <c r="M9" s="15">
        <f t="shared" si="2"/>
        <v>2.7364532019704413</v>
      </c>
      <c r="N9" s="10">
        <f t="shared" si="3"/>
        <v>7.935714285714281</v>
      </c>
      <c r="O9" s="11">
        <v>0</v>
      </c>
      <c r="P9" s="8" t="str">
        <f t="shared" si="4"/>
        <v>NO</v>
      </c>
      <c r="Q9" s="9">
        <f t="shared" si="12"/>
        <v>0</v>
      </c>
      <c r="R9" s="31"/>
      <c r="S9" s="31"/>
      <c r="T9" s="31"/>
    </row>
    <row r="10" spans="1:20" s="2" customFormat="1" ht="13.5">
      <c r="A10" s="7">
        <f>A9+1</f>
        <v>39526</v>
      </c>
      <c r="B10" s="22">
        <f t="shared" si="8"/>
        <v>36</v>
      </c>
      <c r="C10" s="22">
        <f t="shared" si="8"/>
        <v>18</v>
      </c>
      <c r="D10" s="8">
        <f t="shared" si="5"/>
        <v>18</v>
      </c>
      <c r="E10" s="14">
        <f t="shared" si="9"/>
        <v>0.30000000000000004</v>
      </c>
      <c r="F10" s="22">
        <f t="shared" si="10"/>
        <v>0.4</v>
      </c>
      <c r="G10" s="22">
        <f t="shared" si="6"/>
        <v>7.2</v>
      </c>
      <c r="H10" s="22">
        <f t="shared" si="0"/>
        <v>28.8</v>
      </c>
      <c r="I10" s="9">
        <f t="shared" si="13"/>
        <v>31.86354679802956</v>
      </c>
      <c r="J10" s="9">
        <f t="shared" si="1"/>
        <v>1</v>
      </c>
      <c r="K10" s="14">
        <v>3.9</v>
      </c>
      <c r="L10" s="9">
        <f t="shared" si="11"/>
        <v>3.9</v>
      </c>
      <c r="M10" s="15">
        <f t="shared" si="2"/>
        <v>4.13645320197044</v>
      </c>
      <c r="N10" s="10">
        <f t="shared" si="3"/>
        <v>12.409359605911321</v>
      </c>
      <c r="O10" s="11">
        <v>0</v>
      </c>
      <c r="P10" s="8" t="str">
        <f t="shared" si="4"/>
        <v>NO</v>
      </c>
      <c r="Q10" s="9">
        <f t="shared" si="12"/>
        <v>0</v>
      </c>
      <c r="R10" s="31"/>
      <c r="S10" s="31"/>
      <c r="T10" s="31"/>
    </row>
    <row r="11" spans="1:20" s="2" customFormat="1" ht="13.5">
      <c r="A11" s="7">
        <f t="shared" si="7"/>
        <v>39527</v>
      </c>
      <c r="B11" s="22">
        <f t="shared" si="8"/>
        <v>36</v>
      </c>
      <c r="C11" s="22">
        <f t="shared" si="8"/>
        <v>18</v>
      </c>
      <c r="D11" s="8">
        <f t="shared" si="5"/>
        <v>18</v>
      </c>
      <c r="E11" s="14">
        <f t="shared" si="9"/>
        <v>0.31000000000000005</v>
      </c>
      <c r="F11" s="22">
        <f t="shared" si="10"/>
        <v>0.4</v>
      </c>
      <c r="G11" s="22">
        <f t="shared" si="6"/>
        <v>7.2</v>
      </c>
      <c r="H11" s="22">
        <f t="shared" si="0"/>
        <v>28.8</v>
      </c>
      <c r="I11" s="9">
        <f t="shared" si="13"/>
        <v>30.605482281900528</v>
      </c>
      <c r="J11" s="9">
        <f t="shared" si="1"/>
        <v>1</v>
      </c>
      <c r="K11" s="14">
        <v>3.9</v>
      </c>
      <c r="L11" s="9">
        <f t="shared" si="11"/>
        <v>3.9</v>
      </c>
      <c r="M11" s="15">
        <f t="shared" si="2"/>
        <v>5.394517718099472</v>
      </c>
      <c r="N11" s="10">
        <f t="shared" si="3"/>
        <v>16.723004926108363</v>
      </c>
      <c r="O11" s="11">
        <v>0</v>
      </c>
      <c r="P11" s="8" t="str">
        <f t="shared" si="4"/>
        <v>NO</v>
      </c>
      <c r="Q11" s="9">
        <f t="shared" si="12"/>
        <v>0</v>
      </c>
      <c r="R11" s="31"/>
      <c r="S11" s="31"/>
      <c r="T11" s="31"/>
    </row>
    <row r="12" spans="1:20" s="2" customFormat="1" ht="13.5">
      <c r="A12" s="7">
        <f t="shared" si="7"/>
        <v>39528</v>
      </c>
      <c r="B12" s="22">
        <f t="shared" si="8"/>
        <v>36</v>
      </c>
      <c r="C12" s="22">
        <f t="shared" si="8"/>
        <v>18</v>
      </c>
      <c r="D12" s="8">
        <f t="shared" si="5"/>
        <v>18</v>
      </c>
      <c r="E12" s="14">
        <f t="shared" si="9"/>
        <v>0.32000000000000006</v>
      </c>
      <c r="F12" s="22">
        <f t="shared" si="10"/>
        <v>0.4</v>
      </c>
      <c r="G12" s="22">
        <f t="shared" si="6"/>
        <v>7.2</v>
      </c>
      <c r="H12" s="22">
        <f t="shared" si="0"/>
        <v>28.8</v>
      </c>
      <c r="I12" s="9">
        <f t="shared" si="13"/>
        <v>29.386732281900528</v>
      </c>
      <c r="J12" s="9">
        <f t="shared" si="1"/>
        <v>1</v>
      </c>
      <c r="K12" s="14">
        <v>4.2</v>
      </c>
      <c r="L12" s="9">
        <f t="shared" si="11"/>
        <v>4.2</v>
      </c>
      <c r="M12" s="15">
        <f>B12-Q12</f>
        <v>36</v>
      </c>
      <c r="N12" s="10">
        <f t="shared" si="3"/>
        <v>115.20000000000003</v>
      </c>
      <c r="O12" s="11">
        <v>0</v>
      </c>
      <c r="P12" s="8" t="str">
        <f>IF(H12&gt;Q12,"YES","NO")</f>
        <v>YES</v>
      </c>
      <c r="Q12" s="9">
        <f t="shared" si="12"/>
        <v>0</v>
      </c>
      <c r="R12" s="31"/>
      <c r="S12" s="31"/>
      <c r="T12" s="31"/>
    </row>
    <row r="13" spans="1:20" s="2" customFormat="1" ht="13.5">
      <c r="A13" s="7">
        <f t="shared" si="7"/>
        <v>39529</v>
      </c>
      <c r="B13" s="22">
        <f t="shared" si="8"/>
        <v>36</v>
      </c>
      <c r="C13" s="22">
        <f t="shared" si="8"/>
        <v>18</v>
      </c>
      <c r="D13" s="8">
        <f t="shared" si="5"/>
        <v>18</v>
      </c>
      <c r="E13" s="14">
        <f t="shared" si="9"/>
        <v>0.33000000000000007</v>
      </c>
      <c r="F13" s="22">
        <f t="shared" si="10"/>
        <v>0.4</v>
      </c>
      <c r="G13" s="22">
        <f t="shared" si="6"/>
        <v>7.2</v>
      </c>
      <c r="H13" s="22">
        <f t="shared" si="0"/>
        <v>28.8</v>
      </c>
      <c r="I13" s="9">
        <f t="shared" si="13"/>
        <v>28.114005009173255</v>
      </c>
      <c r="J13" s="9">
        <f t="shared" si="1"/>
        <v>0.9364819452938198</v>
      </c>
      <c r="K13" s="14">
        <v>4.2</v>
      </c>
      <c r="L13" s="9">
        <f t="shared" si="11"/>
        <v>3.9332241702340434</v>
      </c>
      <c r="M13" s="15">
        <f t="shared" si="2"/>
        <v>7.885994990826745</v>
      </c>
      <c r="N13" s="10">
        <f t="shared" si="3"/>
        <v>26.02378346972826</v>
      </c>
      <c r="O13" s="11">
        <v>0</v>
      </c>
      <c r="P13" s="8" t="str">
        <f t="shared" si="4"/>
        <v>YES</v>
      </c>
      <c r="Q13" s="9">
        <f t="shared" si="12"/>
        <v>0</v>
      </c>
      <c r="R13" s="31"/>
      <c r="S13" s="31"/>
      <c r="T13" s="31"/>
    </row>
    <row r="14" spans="1:20" s="2" customFormat="1" ht="13.5">
      <c r="A14" s="7">
        <f t="shared" si="7"/>
        <v>39530</v>
      </c>
      <c r="B14" s="22">
        <f t="shared" si="8"/>
        <v>36</v>
      </c>
      <c r="C14" s="22">
        <f t="shared" si="8"/>
        <v>18</v>
      </c>
      <c r="D14" s="8">
        <f t="shared" si="5"/>
        <v>18</v>
      </c>
      <c r="E14" s="14">
        <f t="shared" si="9"/>
        <v>0.3400000000000001</v>
      </c>
      <c r="F14" s="22">
        <f t="shared" si="10"/>
        <v>0.4</v>
      </c>
      <c r="G14" s="22">
        <f t="shared" si="6"/>
        <v>7.2</v>
      </c>
      <c r="H14" s="22">
        <f t="shared" si="0"/>
        <v>28.8</v>
      </c>
      <c r="I14" s="9">
        <f t="shared" si="13"/>
        <v>36</v>
      </c>
      <c r="J14" s="9">
        <f t="shared" si="1"/>
        <v>1</v>
      </c>
      <c r="K14" s="14">
        <v>4.1</v>
      </c>
      <c r="L14" s="9">
        <f t="shared" si="11"/>
        <v>4.1</v>
      </c>
      <c r="M14" s="15">
        <f t="shared" si="2"/>
        <v>0</v>
      </c>
      <c r="N14" s="10">
        <f t="shared" si="3"/>
        <v>0</v>
      </c>
      <c r="O14" s="11">
        <v>31</v>
      </c>
      <c r="P14" s="8" t="str">
        <f t="shared" si="4"/>
        <v>NO</v>
      </c>
      <c r="Q14" s="9">
        <f t="shared" si="12"/>
        <v>0.07482142969265482</v>
      </c>
      <c r="R14" s="31"/>
      <c r="S14" s="31"/>
      <c r="T14" s="31"/>
    </row>
    <row r="15" spans="1:20" s="2" customFormat="1" ht="13.5">
      <c r="A15" s="7">
        <f t="shared" si="7"/>
        <v>39531</v>
      </c>
      <c r="B15" s="22">
        <f t="shared" si="8"/>
        <v>36</v>
      </c>
      <c r="C15" s="22">
        <f t="shared" si="8"/>
        <v>18</v>
      </c>
      <c r="D15" s="8">
        <f t="shared" si="5"/>
        <v>18</v>
      </c>
      <c r="E15" s="14">
        <f t="shared" si="9"/>
        <v>0.3500000000000001</v>
      </c>
      <c r="F15" s="22">
        <f t="shared" si="10"/>
        <v>0.4</v>
      </c>
      <c r="G15" s="22">
        <f t="shared" si="6"/>
        <v>7.2</v>
      </c>
      <c r="H15" s="22">
        <f t="shared" si="0"/>
        <v>28.8</v>
      </c>
      <c r="I15" s="9">
        <f t="shared" si="13"/>
        <v>34.82857142857143</v>
      </c>
      <c r="J15" s="9">
        <f t="shared" si="1"/>
        <v>1</v>
      </c>
      <c r="K15" s="14">
        <v>4.3</v>
      </c>
      <c r="L15" s="9">
        <f t="shared" si="11"/>
        <v>4.3</v>
      </c>
      <c r="M15" s="15">
        <f t="shared" si="2"/>
        <v>1.1714285714285708</v>
      </c>
      <c r="N15" s="10">
        <f t="shared" si="3"/>
        <v>4.099999999999999</v>
      </c>
      <c r="O15" s="11">
        <v>0</v>
      </c>
      <c r="P15" s="8" t="str">
        <f t="shared" si="4"/>
        <v>NO</v>
      </c>
      <c r="Q15" s="9">
        <f t="shared" si="12"/>
        <v>0</v>
      </c>
      <c r="R15" s="31"/>
      <c r="S15" s="31"/>
      <c r="T15" s="31"/>
    </row>
    <row r="16" spans="1:20" s="2" customFormat="1" ht="13.5">
      <c r="A16" s="7">
        <f t="shared" si="7"/>
        <v>39532</v>
      </c>
      <c r="B16" s="22">
        <f t="shared" si="8"/>
        <v>36</v>
      </c>
      <c r="C16" s="22">
        <f t="shared" si="8"/>
        <v>18</v>
      </c>
      <c r="D16" s="8">
        <f t="shared" si="5"/>
        <v>18</v>
      </c>
      <c r="E16" s="14">
        <f t="shared" si="9"/>
        <v>0.3600000000000001</v>
      </c>
      <c r="F16" s="22">
        <f t="shared" si="10"/>
        <v>0.4</v>
      </c>
      <c r="G16" s="22">
        <f t="shared" si="6"/>
        <v>7.2</v>
      </c>
      <c r="H16" s="22">
        <f t="shared" si="0"/>
        <v>28.8</v>
      </c>
      <c r="I16" s="9">
        <f t="shared" si="13"/>
        <v>33.634126984126986</v>
      </c>
      <c r="J16" s="9">
        <f t="shared" si="1"/>
        <v>1</v>
      </c>
      <c r="K16" s="14">
        <v>4.2</v>
      </c>
      <c r="L16" s="9">
        <f t="shared" si="11"/>
        <v>4.2</v>
      </c>
      <c r="M16" s="15">
        <f t="shared" si="2"/>
        <v>2.3658730158730137</v>
      </c>
      <c r="N16" s="10">
        <f t="shared" si="3"/>
        <v>8.517142857142852</v>
      </c>
      <c r="O16" s="11">
        <v>0</v>
      </c>
      <c r="P16" s="8" t="str">
        <f t="shared" si="4"/>
        <v>NO</v>
      </c>
      <c r="Q16" s="9">
        <f t="shared" si="12"/>
        <v>0</v>
      </c>
      <c r="R16" s="31"/>
      <c r="S16" s="31"/>
      <c r="T16" s="31"/>
    </row>
    <row r="17" spans="1:20" s="2" customFormat="1" ht="13.5">
      <c r="A17" s="7">
        <f aca="true" t="shared" si="14" ref="A17:A80">A16+1</f>
        <v>39533</v>
      </c>
      <c r="B17" s="22">
        <f t="shared" si="8"/>
        <v>36</v>
      </c>
      <c r="C17" s="22">
        <f t="shared" si="8"/>
        <v>18</v>
      </c>
      <c r="D17" s="8">
        <f t="shared" si="5"/>
        <v>18</v>
      </c>
      <c r="E17" s="14">
        <f t="shared" si="9"/>
        <v>0.3700000000000001</v>
      </c>
      <c r="F17" s="22">
        <f t="shared" si="10"/>
        <v>0.4</v>
      </c>
      <c r="G17" s="22">
        <f t="shared" si="6"/>
        <v>7.2</v>
      </c>
      <c r="H17" s="22">
        <f t="shared" si="0"/>
        <v>28.8</v>
      </c>
      <c r="I17" s="9">
        <f t="shared" si="13"/>
        <v>32.49899184899185</v>
      </c>
      <c r="J17" s="9">
        <f t="shared" si="1"/>
        <v>1</v>
      </c>
      <c r="K17" s="14">
        <v>4.3</v>
      </c>
      <c r="L17" s="9">
        <f aca="true" t="shared" si="15" ref="L17:L89">K17*J17</f>
        <v>4.3</v>
      </c>
      <c r="M17" s="15">
        <f t="shared" si="2"/>
        <v>3.5010081510081505</v>
      </c>
      <c r="N17" s="10">
        <f t="shared" si="3"/>
        <v>12.95373015873016</v>
      </c>
      <c r="O17" s="11">
        <v>0</v>
      </c>
      <c r="P17" s="8" t="str">
        <f t="shared" si="4"/>
        <v>NO</v>
      </c>
      <c r="Q17" s="9">
        <f t="shared" si="12"/>
        <v>0</v>
      </c>
      <c r="R17" s="31"/>
      <c r="S17" s="31"/>
      <c r="T17" s="31"/>
    </row>
    <row r="18" spans="1:20" s="2" customFormat="1" ht="13.5">
      <c r="A18" s="7">
        <f t="shared" si="14"/>
        <v>39534</v>
      </c>
      <c r="B18" s="22">
        <f t="shared" si="8"/>
        <v>36</v>
      </c>
      <c r="C18" s="22">
        <f t="shared" si="8"/>
        <v>18</v>
      </c>
      <c r="D18" s="8">
        <f t="shared" si="5"/>
        <v>18</v>
      </c>
      <c r="E18" s="14">
        <f t="shared" si="9"/>
        <v>0.3800000000000001</v>
      </c>
      <c r="F18" s="22">
        <f t="shared" si="10"/>
        <v>0.4</v>
      </c>
      <c r="G18" s="22">
        <f t="shared" si="6"/>
        <v>7.2</v>
      </c>
      <c r="H18" s="22">
        <f t="shared" si="0"/>
        <v>28.8</v>
      </c>
      <c r="I18" s="9">
        <f t="shared" si="13"/>
        <v>31.367412901623428</v>
      </c>
      <c r="J18" s="9">
        <f t="shared" si="1"/>
        <v>1</v>
      </c>
      <c r="K18" s="14">
        <v>4.4</v>
      </c>
      <c r="L18" s="9">
        <f t="shared" si="15"/>
        <v>4.4</v>
      </c>
      <c r="M18" s="15">
        <f t="shared" si="2"/>
        <v>4.632587098376572</v>
      </c>
      <c r="N18" s="10">
        <f t="shared" si="3"/>
        <v>17.603830973830977</v>
      </c>
      <c r="O18" s="11">
        <v>0</v>
      </c>
      <c r="P18" s="8" t="str">
        <f t="shared" si="4"/>
        <v>NO</v>
      </c>
      <c r="Q18" s="9">
        <f t="shared" si="12"/>
        <v>0</v>
      </c>
      <c r="R18" s="31"/>
      <c r="S18" s="31"/>
      <c r="T18" s="31"/>
    </row>
    <row r="19" spans="1:20" s="2" customFormat="1" ht="13.5">
      <c r="A19" s="7">
        <f t="shared" si="14"/>
        <v>39535</v>
      </c>
      <c r="B19" s="22">
        <f t="shared" si="8"/>
        <v>36</v>
      </c>
      <c r="C19" s="22">
        <f t="shared" si="8"/>
        <v>18</v>
      </c>
      <c r="D19" s="8">
        <f t="shared" si="5"/>
        <v>18</v>
      </c>
      <c r="E19" s="14">
        <f t="shared" si="9"/>
        <v>0.3900000000000001</v>
      </c>
      <c r="F19" s="22">
        <f t="shared" si="10"/>
        <v>0.4</v>
      </c>
      <c r="G19" s="22">
        <f t="shared" si="6"/>
        <v>7.2</v>
      </c>
      <c r="H19" s="22">
        <f t="shared" si="0"/>
        <v>28.8</v>
      </c>
      <c r="I19" s="9">
        <f t="shared" si="13"/>
        <v>30.2392077734183</v>
      </c>
      <c r="J19" s="9">
        <f t="shared" si="1"/>
        <v>1</v>
      </c>
      <c r="K19" s="14">
        <v>4.5</v>
      </c>
      <c r="L19" s="9">
        <f t="shared" si="15"/>
        <v>4.5</v>
      </c>
      <c r="M19" s="15">
        <f t="shared" si="2"/>
        <v>5.7607922265816995</v>
      </c>
      <c r="N19" s="10">
        <f t="shared" si="3"/>
        <v>22.467089683668636</v>
      </c>
      <c r="O19" s="11">
        <v>0</v>
      </c>
      <c r="P19" s="8" t="str">
        <f t="shared" si="4"/>
        <v>NO</v>
      </c>
      <c r="Q19" s="9">
        <f t="shared" si="12"/>
        <v>0</v>
      </c>
      <c r="R19" s="31"/>
      <c r="S19" s="31"/>
      <c r="T19" s="31"/>
    </row>
    <row r="20" spans="1:17" s="2" customFormat="1" ht="13.5">
      <c r="A20" s="7">
        <f t="shared" si="14"/>
        <v>39536</v>
      </c>
      <c r="B20" s="22">
        <f t="shared" si="8"/>
        <v>36</v>
      </c>
      <c r="C20" s="22">
        <f t="shared" si="8"/>
        <v>18</v>
      </c>
      <c r="D20" s="8">
        <f t="shared" si="5"/>
        <v>18</v>
      </c>
      <c r="E20" s="14">
        <f t="shared" si="9"/>
        <v>0.40000000000000013</v>
      </c>
      <c r="F20" s="22">
        <f t="shared" si="10"/>
        <v>0.4</v>
      </c>
      <c r="G20" s="22">
        <f t="shared" si="6"/>
        <v>7.2</v>
      </c>
      <c r="H20" s="22">
        <f t="shared" si="0"/>
        <v>28.8</v>
      </c>
      <c r="I20" s="9">
        <f t="shared" si="13"/>
        <v>29.1142077734183</v>
      </c>
      <c r="J20" s="9">
        <f t="shared" si="1"/>
        <v>1</v>
      </c>
      <c r="K20" s="14">
        <v>4.6</v>
      </c>
      <c r="L20" s="9">
        <f t="shared" si="15"/>
        <v>4.6</v>
      </c>
      <c r="M20" s="15">
        <f t="shared" si="2"/>
        <v>6.8857922265816995</v>
      </c>
      <c r="N20" s="10">
        <f t="shared" si="3"/>
        <v>27.54316890632681</v>
      </c>
      <c r="O20" s="11">
        <v>0</v>
      </c>
      <c r="P20" s="8" t="str">
        <f t="shared" si="4"/>
        <v>NO</v>
      </c>
      <c r="Q20" s="9">
        <f t="shared" si="12"/>
        <v>0</v>
      </c>
    </row>
    <row r="21" spans="1:17" s="2" customFormat="1" ht="13.5">
      <c r="A21" s="7">
        <f t="shared" si="14"/>
        <v>39537</v>
      </c>
      <c r="B21" s="22">
        <f t="shared" si="8"/>
        <v>36</v>
      </c>
      <c r="C21" s="22">
        <f t="shared" si="8"/>
        <v>18</v>
      </c>
      <c r="D21" s="8">
        <f t="shared" si="5"/>
        <v>18</v>
      </c>
      <c r="E21" s="14">
        <f t="shared" si="9"/>
        <v>0.41000000000000014</v>
      </c>
      <c r="F21" s="22">
        <f t="shared" si="10"/>
        <v>0.4</v>
      </c>
      <c r="G21" s="22">
        <f t="shared" si="6"/>
        <v>7.2</v>
      </c>
      <c r="H21" s="22">
        <f t="shared" si="0"/>
        <v>28.8</v>
      </c>
      <c r="I21" s="9">
        <f t="shared" si="13"/>
        <v>27.992256553906106</v>
      </c>
      <c r="J21" s="9">
        <f t="shared" si="1"/>
        <v>0.9252089401764912</v>
      </c>
      <c r="K21" s="14">
        <v>4.7</v>
      </c>
      <c r="L21" s="9">
        <f t="shared" si="15"/>
        <v>4.348482018829509</v>
      </c>
      <c r="M21" s="15">
        <f t="shared" si="2"/>
        <v>8.007743446093894</v>
      </c>
      <c r="N21" s="10">
        <f t="shared" si="3"/>
        <v>32.83174812898498</v>
      </c>
      <c r="O21" s="11">
        <v>0</v>
      </c>
      <c r="P21" s="8" t="str">
        <f t="shared" si="4"/>
        <v>YES</v>
      </c>
      <c r="Q21" s="9">
        <f t="shared" si="12"/>
        <v>0</v>
      </c>
    </row>
    <row r="22" spans="1:17" s="2" customFormat="1" ht="13.5">
      <c r="A22" s="7">
        <f t="shared" si="14"/>
        <v>39538</v>
      </c>
      <c r="B22" s="22">
        <f t="shared" si="8"/>
        <v>36</v>
      </c>
      <c r="C22" s="22">
        <f t="shared" si="8"/>
        <v>18</v>
      </c>
      <c r="D22" s="8">
        <f t="shared" si="5"/>
        <v>18</v>
      </c>
      <c r="E22" s="14">
        <f t="shared" si="9"/>
        <v>0.42000000000000015</v>
      </c>
      <c r="F22" s="22">
        <f t="shared" si="10"/>
        <v>0.4</v>
      </c>
      <c r="G22" s="22">
        <f t="shared" si="6"/>
        <v>7.2</v>
      </c>
      <c r="H22" s="22">
        <f t="shared" si="0"/>
        <v>28.8</v>
      </c>
      <c r="I22" s="9">
        <f t="shared" si="13"/>
        <v>36</v>
      </c>
      <c r="J22" s="9">
        <f t="shared" si="1"/>
        <v>1</v>
      </c>
      <c r="K22" s="14">
        <v>4.8</v>
      </c>
      <c r="L22" s="9">
        <f t="shared" si="15"/>
        <v>4.8</v>
      </c>
      <c r="M22" s="15">
        <f t="shared" si="2"/>
        <v>0</v>
      </c>
      <c r="N22" s="10">
        <f t="shared" si="3"/>
        <v>0</v>
      </c>
      <c r="O22" s="11">
        <v>40</v>
      </c>
      <c r="P22" s="8" t="str">
        <f t="shared" si="4"/>
        <v>NO</v>
      </c>
      <c r="Q22" s="9">
        <f t="shared" si="12"/>
        <v>0.48071321608955486</v>
      </c>
    </row>
    <row r="23" spans="1:17" s="2" customFormat="1" ht="13.5">
      <c r="A23" s="7">
        <f t="shared" si="14"/>
        <v>39539</v>
      </c>
      <c r="B23" s="22">
        <f t="shared" si="8"/>
        <v>36</v>
      </c>
      <c r="C23" s="22">
        <f t="shared" si="8"/>
        <v>18</v>
      </c>
      <c r="D23" s="8">
        <f t="shared" si="5"/>
        <v>18</v>
      </c>
      <c r="E23" s="14">
        <f t="shared" si="9"/>
        <v>0.43000000000000016</v>
      </c>
      <c r="F23" s="22">
        <f t="shared" si="10"/>
        <v>0.4</v>
      </c>
      <c r="G23" s="22">
        <f t="shared" si="6"/>
        <v>7.2</v>
      </c>
      <c r="H23" s="22">
        <f t="shared" si="0"/>
        <v>28.8</v>
      </c>
      <c r="I23" s="9">
        <f t="shared" si="13"/>
        <v>34.883720930232556</v>
      </c>
      <c r="J23" s="9">
        <f t="shared" si="1"/>
        <v>1</v>
      </c>
      <c r="K23" s="14">
        <v>4.8</v>
      </c>
      <c r="L23" s="9">
        <f t="shared" si="15"/>
        <v>4.8</v>
      </c>
      <c r="M23" s="15">
        <f t="shared" si="2"/>
        <v>1.1162790697674438</v>
      </c>
      <c r="N23" s="10">
        <f t="shared" si="3"/>
        <v>4.80000000000001</v>
      </c>
      <c r="O23" s="11">
        <v>0</v>
      </c>
      <c r="P23" s="8" t="str">
        <f t="shared" si="4"/>
        <v>NO</v>
      </c>
      <c r="Q23" s="9">
        <f t="shared" si="12"/>
        <v>0</v>
      </c>
    </row>
    <row r="24" spans="1:17" s="2" customFormat="1" ht="13.5">
      <c r="A24" s="7">
        <f t="shared" si="14"/>
        <v>39540</v>
      </c>
      <c r="B24" s="22">
        <f t="shared" si="8"/>
        <v>36</v>
      </c>
      <c r="C24" s="22">
        <f t="shared" si="8"/>
        <v>18</v>
      </c>
      <c r="D24" s="8">
        <f t="shared" si="5"/>
        <v>18</v>
      </c>
      <c r="E24" s="14">
        <f t="shared" si="9"/>
        <v>0.44000000000000017</v>
      </c>
      <c r="F24" s="22">
        <f t="shared" si="10"/>
        <v>0.4</v>
      </c>
      <c r="G24" s="22">
        <f t="shared" si="6"/>
        <v>7.2</v>
      </c>
      <c r="H24" s="22">
        <f t="shared" si="0"/>
        <v>28.8</v>
      </c>
      <c r="I24" s="9">
        <f t="shared" si="13"/>
        <v>33.79281183932346</v>
      </c>
      <c r="J24" s="9">
        <f t="shared" si="1"/>
        <v>1</v>
      </c>
      <c r="K24" s="14">
        <v>5</v>
      </c>
      <c r="L24" s="9">
        <f t="shared" si="15"/>
        <v>5</v>
      </c>
      <c r="M24" s="15">
        <f t="shared" si="2"/>
        <v>2.2071881606765373</v>
      </c>
      <c r="N24" s="10">
        <f t="shared" si="3"/>
        <v>9.711627906976767</v>
      </c>
      <c r="O24" s="11">
        <v>0</v>
      </c>
      <c r="P24" s="8" t="str">
        <f t="shared" si="4"/>
        <v>NO</v>
      </c>
      <c r="Q24" s="9">
        <f t="shared" si="12"/>
        <v>0</v>
      </c>
    </row>
    <row r="25" spans="1:17" s="2" customFormat="1" ht="13.5">
      <c r="A25" s="7">
        <f t="shared" si="14"/>
        <v>39541</v>
      </c>
      <c r="B25" s="22">
        <f t="shared" si="8"/>
        <v>36</v>
      </c>
      <c r="C25" s="22">
        <f t="shared" si="8"/>
        <v>18</v>
      </c>
      <c r="D25" s="8">
        <f t="shared" si="5"/>
        <v>18</v>
      </c>
      <c r="E25" s="14">
        <f t="shared" si="9"/>
        <v>0.4500000000000002</v>
      </c>
      <c r="F25" s="22">
        <f t="shared" si="10"/>
        <v>0.4</v>
      </c>
      <c r="G25" s="22">
        <f t="shared" si="6"/>
        <v>7.2</v>
      </c>
      <c r="H25" s="22">
        <f t="shared" si="0"/>
        <v>28.8</v>
      </c>
      <c r="I25" s="9">
        <f t="shared" si="13"/>
        <v>32.68170072821235</v>
      </c>
      <c r="J25" s="9">
        <f t="shared" si="1"/>
        <v>1</v>
      </c>
      <c r="K25" s="14">
        <v>4.9</v>
      </c>
      <c r="L25" s="9">
        <f t="shared" si="15"/>
        <v>4.9</v>
      </c>
      <c r="M25" s="15">
        <f t="shared" si="2"/>
        <v>3.3182992717876516</v>
      </c>
      <c r="N25" s="10">
        <f t="shared" si="3"/>
        <v>14.932346723044438</v>
      </c>
      <c r="O25" s="11">
        <v>0</v>
      </c>
      <c r="P25" s="8" t="str">
        <f t="shared" si="4"/>
        <v>NO</v>
      </c>
      <c r="Q25" s="9">
        <f t="shared" si="12"/>
        <v>0</v>
      </c>
    </row>
    <row r="26" spans="1:17" s="2" customFormat="1" ht="13.5">
      <c r="A26" s="7">
        <f t="shared" si="14"/>
        <v>39542</v>
      </c>
      <c r="B26" s="22">
        <f t="shared" si="8"/>
        <v>36</v>
      </c>
      <c r="C26" s="22">
        <f t="shared" si="8"/>
        <v>18</v>
      </c>
      <c r="D26" s="8">
        <f t="shared" si="5"/>
        <v>18</v>
      </c>
      <c r="E26" s="14">
        <f t="shared" si="9"/>
        <v>0.4600000000000002</v>
      </c>
      <c r="F26" s="22">
        <f t="shared" si="10"/>
        <v>0.4</v>
      </c>
      <c r="G26" s="22">
        <f t="shared" si="6"/>
        <v>7.2</v>
      </c>
      <c r="H26" s="22">
        <f t="shared" si="0"/>
        <v>28.8</v>
      </c>
      <c r="I26" s="9">
        <f t="shared" si="13"/>
        <v>31.616483336908</v>
      </c>
      <c r="J26" s="9">
        <f t="shared" si="1"/>
        <v>1</v>
      </c>
      <c r="K26" s="14">
        <v>5.2</v>
      </c>
      <c r="L26" s="9">
        <f t="shared" si="15"/>
        <v>5.2</v>
      </c>
      <c r="M26" s="15">
        <f t="shared" si="2"/>
        <v>4.383516663091999</v>
      </c>
      <c r="N26" s="10">
        <f t="shared" si="3"/>
        <v>20.164176650223204</v>
      </c>
      <c r="O26" s="11">
        <v>0</v>
      </c>
      <c r="P26" s="8" t="str">
        <f t="shared" si="4"/>
        <v>NO</v>
      </c>
      <c r="Q26" s="9">
        <f t="shared" si="12"/>
        <v>0</v>
      </c>
    </row>
    <row r="27" spans="1:17" ht="13.5">
      <c r="A27" s="7">
        <f t="shared" si="14"/>
        <v>39543</v>
      </c>
      <c r="B27" s="22">
        <f t="shared" si="8"/>
        <v>36</v>
      </c>
      <c r="C27" s="22">
        <f t="shared" si="8"/>
        <v>18</v>
      </c>
      <c r="D27" s="8">
        <f t="shared" si="5"/>
        <v>18</v>
      </c>
      <c r="E27" s="14">
        <f t="shared" si="9"/>
        <v>0.4700000000000002</v>
      </c>
      <c r="F27" s="22">
        <f t="shared" si="10"/>
        <v>0.4</v>
      </c>
      <c r="G27" s="22">
        <f t="shared" si="6"/>
        <v>7.2</v>
      </c>
      <c r="H27" s="22">
        <f t="shared" si="0"/>
        <v>28.8</v>
      </c>
      <c r="I27" s="9">
        <f t="shared" si="13"/>
        <v>30.510100358184598</v>
      </c>
      <c r="J27" s="9">
        <f t="shared" si="1"/>
        <v>1</v>
      </c>
      <c r="K27" s="14">
        <v>5.5</v>
      </c>
      <c r="L27" s="9">
        <f t="shared" si="15"/>
        <v>5.5</v>
      </c>
      <c r="M27" s="15">
        <f t="shared" si="2"/>
        <v>5.489899641815402</v>
      </c>
      <c r="N27" s="10">
        <f t="shared" si="3"/>
        <v>25.8025283165324</v>
      </c>
      <c r="O27" s="11">
        <v>0</v>
      </c>
      <c r="P27" s="8" t="str">
        <f t="shared" si="4"/>
        <v>NO</v>
      </c>
      <c r="Q27" s="9">
        <f t="shared" si="12"/>
        <v>0</v>
      </c>
    </row>
    <row r="28" spans="1:17" ht="13.5">
      <c r="A28" s="7">
        <f t="shared" si="14"/>
        <v>39544</v>
      </c>
      <c r="B28" s="22">
        <f t="shared" si="8"/>
        <v>36</v>
      </c>
      <c r="C28" s="22">
        <f t="shared" si="8"/>
        <v>18</v>
      </c>
      <c r="D28" s="8">
        <f t="shared" si="5"/>
        <v>18</v>
      </c>
      <c r="E28" s="14">
        <f t="shared" si="9"/>
        <v>0.4800000000000002</v>
      </c>
      <c r="F28" s="22">
        <f t="shared" si="10"/>
        <v>0.4</v>
      </c>
      <c r="G28" s="22">
        <f t="shared" si="6"/>
        <v>7.2</v>
      </c>
      <c r="H28" s="22">
        <f t="shared" si="0"/>
        <v>28.8</v>
      </c>
      <c r="I28" s="9">
        <f t="shared" si="13"/>
        <v>29.364267024851266</v>
      </c>
      <c r="J28" s="9">
        <f t="shared" si="1"/>
        <v>1</v>
      </c>
      <c r="K28" s="14">
        <v>5.7</v>
      </c>
      <c r="L28" s="9">
        <f t="shared" si="15"/>
        <v>5.7</v>
      </c>
      <c r="M28" s="15">
        <f t="shared" si="2"/>
        <v>6.635732975148734</v>
      </c>
      <c r="N28" s="10">
        <f t="shared" si="3"/>
        <v>31.851518280713933</v>
      </c>
      <c r="O28" s="11">
        <v>0</v>
      </c>
      <c r="P28" s="8" t="str">
        <f t="shared" si="4"/>
        <v>NO</v>
      </c>
      <c r="Q28" s="9">
        <f t="shared" si="12"/>
        <v>0</v>
      </c>
    </row>
    <row r="29" spans="1:17" ht="13.5">
      <c r="A29" s="7">
        <f t="shared" si="14"/>
        <v>39545</v>
      </c>
      <c r="B29" s="22">
        <f t="shared" si="8"/>
        <v>36</v>
      </c>
      <c r="C29" s="22">
        <f t="shared" si="8"/>
        <v>18</v>
      </c>
      <c r="D29" s="8">
        <f t="shared" si="5"/>
        <v>18</v>
      </c>
      <c r="E29" s="14">
        <f t="shared" si="9"/>
        <v>0.4900000000000002</v>
      </c>
      <c r="F29" s="22">
        <f t="shared" si="10"/>
        <v>0.4</v>
      </c>
      <c r="G29" s="22">
        <f t="shared" si="6"/>
        <v>7.2</v>
      </c>
      <c r="H29" s="22">
        <f t="shared" si="0"/>
        <v>28.8</v>
      </c>
      <c r="I29" s="9">
        <f t="shared" si="13"/>
        <v>28.20100171872882</v>
      </c>
      <c r="J29" s="9">
        <f t="shared" si="1"/>
        <v>0.9445371961785942</v>
      </c>
      <c r="K29" s="14">
        <v>6.7</v>
      </c>
      <c r="L29" s="9">
        <f t="shared" si="15"/>
        <v>6.3283992143965815</v>
      </c>
      <c r="M29" s="15">
        <f t="shared" si="2"/>
        <v>7.7989982812711816</v>
      </c>
      <c r="N29" s="10">
        <f t="shared" si="3"/>
        <v>38.21509157822881</v>
      </c>
      <c r="O29" s="11">
        <v>0</v>
      </c>
      <c r="P29" s="8" t="str">
        <f t="shared" si="4"/>
        <v>YES</v>
      </c>
      <c r="Q29" s="9">
        <f t="shared" si="12"/>
        <v>0</v>
      </c>
    </row>
    <row r="30" spans="1:17" ht="13.5">
      <c r="A30" s="7">
        <f t="shared" si="14"/>
        <v>39546</v>
      </c>
      <c r="B30" s="22">
        <f t="shared" si="8"/>
        <v>36</v>
      </c>
      <c r="C30" s="22">
        <f t="shared" si="8"/>
        <v>18</v>
      </c>
      <c r="D30" s="8">
        <f t="shared" si="5"/>
        <v>18</v>
      </c>
      <c r="E30" s="14">
        <f t="shared" si="9"/>
        <v>0.5000000000000002</v>
      </c>
      <c r="F30" s="22">
        <f t="shared" si="10"/>
        <v>0.4</v>
      </c>
      <c r="G30" s="22">
        <f t="shared" si="6"/>
        <v>7.2</v>
      </c>
      <c r="H30" s="22">
        <f t="shared" si="0"/>
        <v>28.8</v>
      </c>
      <c r="I30" s="9">
        <f t="shared" si="13"/>
        <v>35.935321875849496</v>
      </c>
      <c r="J30" s="9">
        <f t="shared" si="1"/>
        <v>1</v>
      </c>
      <c r="K30" s="14">
        <v>6</v>
      </c>
      <c r="L30" s="9">
        <f t="shared" si="15"/>
        <v>6</v>
      </c>
      <c r="M30" s="15">
        <f t="shared" si="2"/>
        <v>0.06467812415050389</v>
      </c>
      <c r="N30" s="10">
        <f t="shared" si="3"/>
        <v>0.3233906207525196</v>
      </c>
      <c r="O30" s="11">
        <v>45</v>
      </c>
      <c r="P30" s="8" t="str">
        <f t="shared" si="4"/>
        <v>NO</v>
      </c>
      <c r="Q30" s="9">
        <f t="shared" si="12"/>
        <v>0</v>
      </c>
    </row>
    <row r="31" spans="1:17" ht="13.5">
      <c r="A31" s="7">
        <f t="shared" si="14"/>
        <v>39547</v>
      </c>
      <c r="B31" s="22">
        <f t="shared" si="8"/>
        <v>36</v>
      </c>
      <c r="C31" s="22">
        <f t="shared" si="8"/>
        <v>18</v>
      </c>
      <c r="D31" s="8">
        <f t="shared" si="5"/>
        <v>18</v>
      </c>
      <c r="E31" s="14">
        <f t="shared" si="9"/>
        <v>0.5100000000000002</v>
      </c>
      <c r="F31" s="22">
        <f t="shared" si="10"/>
        <v>0.4</v>
      </c>
      <c r="G31" s="22">
        <f t="shared" si="6"/>
        <v>7.2</v>
      </c>
      <c r="H31" s="22">
        <f t="shared" si="0"/>
        <v>28.8</v>
      </c>
      <c r="I31" s="9">
        <f t="shared" si="13"/>
        <v>34.758851287614206</v>
      </c>
      <c r="J31" s="9">
        <f t="shared" si="1"/>
        <v>1</v>
      </c>
      <c r="K31" s="14">
        <v>6.3</v>
      </c>
      <c r="L31" s="9">
        <f t="shared" si="15"/>
        <v>6.3</v>
      </c>
      <c r="M31" s="15">
        <f t="shared" si="2"/>
        <v>1.2411487123857938</v>
      </c>
      <c r="N31" s="10">
        <f t="shared" si="3"/>
        <v>6.329858433167551</v>
      </c>
      <c r="O31" s="11">
        <v>0</v>
      </c>
      <c r="P31" s="8" t="str">
        <f t="shared" si="4"/>
        <v>NO</v>
      </c>
      <c r="Q31" s="9">
        <f t="shared" si="12"/>
        <v>0</v>
      </c>
    </row>
    <row r="32" spans="1:17" ht="13.5">
      <c r="A32" s="7">
        <f t="shared" si="14"/>
        <v>39548</v>
      </c>
      <c r="B32" s="22">
        <f t="shared" si="8"/>
        <v>36</v>
      </c>
      <c r="C32" s="22">
        <f t="shared" si="8"/>
        <v>18</v>
      </c>
      <c r="D32" s="8">
        <f t="shared" si="5"/>
        <v>18</v>
      </c>
      <c r="E32" s="14">
        <f t="shared" si="9"/>
        <v>0.5200000000000002</v>
      </c>
      <c r="F32" s="22">
        <f t="shared" si="10"/>
        <v>0.4</v>
      </c>
      <c r="G32" s="22">
        <f t="shared" si="6"/>
        <v>7.2</v>
      </c>
      <c r="H32" s="22">
        <f t="shared" si="0"/>
        <v>28.8</v>
      </c>
      <c r="I32" s="9">
        <f t="shared" si="13"/>
        <v>33.547312826075746</v>
      </c>
      <c r="J32" s="9">
        <f t="shared" si="1"/>
        <v>1</v>
      </c>
      <c r="K32" s="14">
        <v>6.9</v>
      </c>
      <c r="L32" s="9">
        <f t="shared" si="15"/>
        <v>6.9</v>
      </c>
      <c r="M32" s="15">
        <f t="shared" si="2"/>
        <v>2.4526871739242537</v>
      </c>
      <c r="N32" s="10">
        <f t="shared" si="3"/>
        <v>12.753973304406125</v>
      </c>
      <c r="O32" s="11">
        <v>0</v>
      </c>
      <c r="P32" s="8" t="str">
        <f t="shared" si="4"/>
        <v>NO</v>
      </c>
      <c r="Q32" s="9">
        <f t="shared" si="12"/>
        <v>0</v>
      </c>
    </row>
    <row r="33" spans="1:17" ht="13.5">
      <c r="A33" s="7">
        <f t="shared" si="14"/>
        <v>39549</v>
      </c>
      <c r="B33" s="22">
        <f t="shared" si="8"/>
        <v>36</v>
      </c>
      <c r="C33" s="22">
        <f t="shared" si="8"/>
        <v>18</v>
      </c>
      <c r="D33" s="8">
        <f t="shared" si="5"/>
        <v>18</v>
      </c>
      <c r="E33" s="14">
        <f t="shared" si="9"/>
        <v>0.5300000000000002</v>
      </c>
      <c r="F33" s="22">
        <f t="shared" si="10"/>
        <v>0.4</v>
      </c>
      <c r="G33" s="22">
        <f t="shared" si="6"/>
        <v>7.2</v>
      </c>
      <c r="H33" s="22">
        <f t="shared" si="0"/>
        <v>28.8</v>
      </c>
      <c r="I33" s="9">
        <f t="shared" si="13"/>
        <v>32.24542603362292</v>
      </c>
      <c r="J33" s="9">
        <f t="shared" si="1"/>
        <v>1</v>
      </c>
      <c r="K33" s="14">
        <v>7</v>
      </c>
      <c r="L33" s="9">
        <f t="shared" si="15"/>
        <v>7</v>
      </c>
      <c r="M33" s="15">
        <f t="shared" si="2"/>
        <v>3.7545739663770803</v>
      </c>
      <c r="N33" s="10">
        <f t="shared" si="3"/>
        <v>19.899242021798536</v>
      </c>
      <c r="O33" s="11">
        <v>0</v>
      </c>
      <c r="P33" s="8" t="str">
        <f t="shared" si="4"/>
        <v>NO</v>
      </c>
      <c r="Q33" s="9">
        <f t="shared" si="12"/>
        <v>0</v>
      </c>
    </row>
    <row r="34" spans="1:17" ht="13.5">
      <c r="A34" s="7">
        <f t="shared" si="14"/>
        <v>39550</v>
      </c>
      <c r="B34" s="22">
        <f aca="true" t="shared" si="16" ref="B34:B65">B33</f>
        <v>36</v>
      </c>
      <c r="C34" s="22">
        <f aca="true" t="shared" si="17" ref="C34:C65">C33</f>
        <v>18</v>
      </c>
      <c r="D34" s="8">
        <f aca="true" t="shared" si="18" ref="D34:D89">B34-C34</f>
        <v>18</v>
      </c>
      <c r="E34" s="14">
        <f t="shared" si="9"/>
        <v>0.5400000000000003</v>
      </c>
      <c r="F34" s="22">
        <f t="shared" si="10"/>
        <v>0.4</v>
      </c>
      <c r="G34" s="22">
        <f aca="true" t="shared" si="19" ref="G34:G89">D34*F34</f>
        <v>7.2</v>
      </c>
      <c r="H34" s="22">
        <f aca="true" t="shared" si="20" ref="H34:H89">B34-D34*F34</f>
        <v>28.8</v>
      </c>
      <c r="I34" s="9">
        <f t="shared" si="13"/>
        <v>30.949129737326622</v>
      </c>
      <c r="J34" s="9">
        <f t="shared" si="1"/>
        <v>1</v>
      </c>
      <c r="K34" s="14">
        <v>6.8</v>
      </c>
      <c r="L34" s="38">
        <f t="shared" si="15"/>
        <v>6.8</v>
      </c>
      <c r="M34" s="15">
        <f aca="true" t="shared" si="21" ref="M34:M89">B34-I34</f>
        <v>5.050870262673378</v>
      </c>
      <c r="N34" s="10">
        <f aca="true" t="shared" si="22" ref="N34:N89">(M34/100)*E34*1000</f>
        <v>27.274699418436253</v>
      </c>
      <c r="O34" s="11">
        <v>0</v>
      </c>
      <c r="P34" s="8" t="str">
        <f aca="true" t="shared" si="23" ref="P34:P89">IF(H34&gt;I34,"YES","NO")</f>
        <v>NO</v>
      </c>
      <c r="Q34" s="9">
        <f t="shared" si="12"/>
        <v>0</v>
      </c>
    </row>
    <row r="35" spans="1:17" ht="13.5">
      <c r="A35" s="7">
        <f t="shared" si="14"/>
        <v>39551</v>
      </c>
      <c r="B35" s="22">
        <f t="shared" si="16"/>
        <v>36</v>
      </c>
      <c r="C35" s="22">
        <f t="shared" si="17"/>
        <v>18</v>
      </c>
      <c r="D35" s="8">
        <f t="shared" si="18"/>
        <v>18</v>
      </c>
      <c r="E35" s="14">
        <f t="shared" si="9"/>
        <v>0.5500000000000003</v>
      </c>
      <c r="F35" s="22">
        <f t="shared" si="10"/>
        <v>0.4</v>
      </c>
      <c r="G35" s="22">
        <f t="shared" si="19"/>
        <v>7.2</v>
      </c>
      <c r="H35" s="22">
        <f t="shared" si="20"/>
        <v>28.8</v>
      </c>
      <c r="I35" s="9">
        <f t="shared" si="13"/>
        <v>29.712766100962988</v>
      </c>
      <c r="J35" s="9">
        <f t="shared" si="1"/>
        <v>1</v>
      </c>
      <c r="K35" s="14">
        <v>5.1</v>
      </c>
      <c r="L35" s="38">
        <f t="shared" si="15"/>
        <v>5.1</v>
      </c>
      <c r="M35" s="15">
        <f t="shared" si="21"/>
        <v>6.2872338990370125</v>
      </c>
      <c r="N35" s="10">
        <f t="shared" si="22"/>
        <v>34.57978644470358</v>
      </c>
      <c r="O35" s="11">
        <v>0</v>
      </c>
      <c r="P35" s="8" t="str">
        <f t="shared" si="23"/>
        <v>NO</v>
      </c>
      <c r="Q35" s="9">
        <f t="shared" si="12"/>
        <v>0</v>
      </c>
    </row>
    <row r="36" spans="1:17" ht="13.5">
      <c r="A36" s="7">
        <f t="shared" si="14"/>
        <v>39552</v>
      </c>
      <c r="B36" s="22">
        <f t="shared" si="16"/>
        <v>36</v>
      </c>
      <c r="C36" s="22">
        <f t="shared" si="17"/>
        <v>18</v>
      </c>
      <c r="D36" s="8">
        <f t="shared" si="18"/>
        <v>18</v>
      </c>
      <c r="E36" s="14">
        <f t="shared" si="9"/>
        <v>0.5600000000000003</v>
      </c>
      <c r="F36" s="22">
        <f t="shared" si="10"/>
        <v>0.4</v>
      </c>
      <c r="G36" s="22">
        <f t="shared" si="19"/>
        <v>7.2</v>
      </c>
      <c r="H36" s="22">
        <f t="shared" si="20"/>
        <v>28.8</v>
      </c>
      <c r="I36" s="9">
        <f t="shared" si="13"/>
        <v>28.802051815248703</v>
      </c>
      <c r="J36" s="9">
        <f t="shared" si="1"/>
        <v>1</v>
      </c>
      <c r="K36" s="14">
        <v>4</v>
      </c>
      <c r="L36" s="38">
        <f t="shared" si="15"/>
        <v>4</v>
      </c>
      <c r="M36" s="15">
        <f t="shared" si="21"/>
        <v>7.197948184751297</v>
      </c>
      <c r="N36" s="10">
        <f t="shared" si="22"/>
        <v>40.308509834607285</v>
      </c>
      <c r="O36" s="11">
        <v>0</v>
      </c>
      <c r="P36" s="8" t="str">
        <f t="shared" si="23"/>
        <v>NO</v>
      </c>
      <c r="Q36" s="9">
        <f t="shared" si="12"/>
        <v>0</v>
      </c>
    </row>
    <row r="37" spans="1:17" ht="13.5">
      <c r="A37" s="7">
        <f t="shared" si="14"/>
        <v>39553</v>
      </c>
      <c r="B37" s="22">
        <f t="shared" si="16"/>
        <v>36</v>
      </c>
      <c r="C37" s="22">
        <f t="shared" si="17"/>
        <v>18</v>
      </c>
      <c r="D37" s="8">
        <f t="shared" si="18"/>
        <v>18</v>
      </c>
      <c r="E37" s="14">
        <f t="shared" si="9"/>
        <v>0.5700000000000003</v>
      </c>
      <c r="F37" s="22">
        <f t="shared" si="10"/>
        <v>0.4</v>
      </c>
      <c r="G37" s="22">
        <f t="shared" si="19"/>
        <v>7.2</v>
      </c>
      <c r="H37" s="22">
        <f t="shared" si="20"/>
        <v>28.8</v>
      </c>
      <c r="I37" s="9">
        <f t="shared" si="13"/>
        <v>28.100297429283792</v>
      </c>
      <c r="J37" s="9">
        <f t="shared" si="1"/>
        <v>0.9352127249336843</v>
      </c>
      <c r="K37" s="14">
        <v>5.3</v>
      </c>
      <c r="L37" s="38">
        <f t="shared" si="15"/>
        <v>4.956627442148527</v>
      </c>
      <c r="M37" s="15">
        <f t="shared" si="21"/>
        <v>7.899702570716208</v>
      </c>
      <c r="N37" s="10">
        <f t="shared" si="22"/>
        <v>45.02830465308241</v>
      </c>
      <c r="O37" s="11">
        <v>0</v>
      </c>
      <c r="P37" s="8" t="str">
        <f t="shared" si="23"/>
        <v>YES</v>
      </c>
      <c r="Q37" s="9">
        <f t="shared" si="12"/>
        <v>0</v>
      </c>
    </row>
    <row r="38" spans="1:17" ht="13.5">
      <c r="A38" s="7">
        <f t="shared" si="14"/>
        <v>39554</v>
      </c>
      <c r="B38" s="22">
        <f t="shared" si="16"/>
        <v>36</v>
      </c>
      <c r="C38" s="22">
        <f t="shared" si="17"/>
        <v>18</v>
      </c>
      <c r="D38" s="8">
        <f t="shared" si="18"/>
        <v>18</v>
      </c>
      <c r="E38" s="14">
        <f t="shared" si="9"/>
        <v>0.5800000000000003</v>
      </c>
      <c r="F38" s="22">
        <f t="shared" si="10"/>
        <v>0.4</v>
      </c>
      <c r="G38" s="22">
        <f t="shared" si="19"/>
        <v>7.2</v>
      </c>
      <c r="H38" s="22">
        <f t="shared" si="20"/>
        <v>28.8</v>
      </c>
      <c r="I38" s="9">
        <f t="shared" si="13"/>
        <v>35.86639614615473</v>
      </c>
      <c r="J38" s="9">
        <f t="shared" si="1"/>
        <v>1</v>
      </c>
      <c r="K38" s="14">
        <v>6.2</v>
      </c>
      <c r="L38" s="38">
        <f t="shared" si="15"/>
        <v>6.2</v>
      </c>
      <c r="M38" s="15">
        <f t="shared" si="21"/>
        <v>0.13360385384527262</v>
      </c>
      <c r="N38" s="10">
        <f t="shared" si="22"/>
        <v>0.7749023523025816</v>
      </c>
      <c r="O38" s="11">
        <v>50</v>
      </c>
      <c r="P38" s="8" t="str">
        <f t="shared" si="23"/>
        <v>NO</v>
      </c>
      <c r="Q38" s="9">
        <f t="shared" si="12"/>
        <v>0</v>
      </c>
    </row>
    <row r="39" spans="1:17" ht="13.5">
      <c r="A39" s="7">
        <f t="shared" si="14"/>
        <v>39555</v>
      </c>
      <c r="B39" s="22">
        <f t="shared" si="16"/>
        <v>36</v>
      </c>
      <c r="C39" s="22">
        <f t="shared" si="17"/>
        <v>18</v>
      </c>
      <c r="D39" s="8">
        <f t="shared" si="18"/>
        <v>18</v>
      </c>
      <c r="E39" s="14">
        <f t="shared" si="9"/>
        <v>0.5900000000000003</v>
      </c>
      <c r="F39" s="22">
        <f t="shared" si="10"/>
        <v>0.4</v>
      </c>
      <c r="G39" s="22">
        <f t="shared" si="19"/>
        <v>7.2</v>
      </c>
      <c r="H39" s="22">
        <f t="shared" si="20"/>
        <v>28.8</v>
      </c>
      <c r="I39" s="9">
        <f t="shared" si="13"/>
        <v>34.815548688527606</v>
      </c>
      <c r="J39" s="9">
        <f t="shared" si="1"/>
        <v>1</v>
      </c>
      <c r="K39" s="14">
        <v>6.3</v>
      </c>
      <c r="L39" s="38">
        <f t="shared" si="15"/>
        <v>6.3</v>
      </c>
      <c r="M39" s="15">
        <f t="shared" si="21"/>
        <v>1.1844513114723938</v>
      </c>
      <c r="N39" s="10">
        <f t="shared" si="22"/>
        <v>6.988262737687127</v>
      </c>
      <c r="O39" s="11">
        <v>0</v>
      </c>
      <c r="P39" s="8" t="str">
        <f t="shared" si="23"/>
        <v>NO</v>
      </c>
      <c r="Q39" s="9">
        <f t="shared" si="12"/>
        <v>0</v>
      </c>
    </row>
    <row r="40" spans="1:17" ht="13.5">
      <c r="A40" s="7">
        <f t="shared" si="14"/>
        <v>39556</v>
      </c>
      <c r="B40" s="22">
        <f t="shared" si="16"/>
        <v>36</v>
      </c>
      <c r="C40" s="22">
        <f t="shared" si="17"/>
        <v>18</v>
      </c>
      <c r="D40" s="8">
        <f t="shared" si="18"/>
        <v>18</v>
      </c>
      <c r="E40" s="14">
        <f t="shared" si="9"/>
        <v>0.6000000000000003</v>
      </c>
      <c r="F40" s="22">
        <f t="shared" si="10"/>
        <v>0.4</v>
      </c>
      <c r="G40" s="22">
        <f t="shared" si="19"/>
        <v>7.2</v>
      </c>
      <c r="H40" s="22">
        <f t="shared" si="20"/>
        <v>28.8</v>
      </c>
      <c r="I40" s="9">
        <f t="shared" si="13"/>
        <v>33.76554868852761</v>
      </c>
      <c r="J40" s="9">
        <f t="shared" si="1"/>
        <v>1</v>
      </c>
      <c r="K40" s="14">
        <v>6.3</v>
      </c>
      <c r="L40" s="38">
        <f t="shared" si="15"/>
        <v>6.3</v>
      </c>
      <c r="M40" s="15">
        <f t="shared" si="21"/>
        <v>2.234451311472391</v>
      </c>
      <c r="N40" s="10">
        <f t="shared" si="22"/>
        <v>13.406707868834355</v>
      </c>
      <c r="O40" s="11">
        <v>0</v>
      </c>
      <c r="P40" s="8" t="str">
        <f t="shared" si="23"/>
        <v>NO</v>
      </c>
      <c r="Q40" s="9">
        <f t="shared" si="12"/>
        <v>0</v>
      </c>
    </row>
    <row r="41" spans="1:17" ht="13.5">
      <c r="A41" s="7">
        <f t="shared" si="14"/>
        <v>39557</v>
      </c>
      <c r="B41" s="22">
        <f t="shared" si="16"/>
        <v>36</v>
      </c>
      <c r="C41" s="22">
        <f t="shared" si="17"/>
        <v>18</v>
      </c>
      <c r="D41" s="8">
        <f t="shared" si="18"/>
        <v>18</v>
      </c>
      <c r="E41" s="14">
        <f t="shared" si="9"/>
        <v>0.6100000000000003</v>
      </c>
      <c r="F41" s="22">
        <f t="shared" si="10"/>
        <v>0.4</v>
      </c>
      <c r="G41" s="22">
        <f t="shared" si="19"/>
        <v>7.2</v>
      </c>
      <c r="H41" s="22">
        <f t="shared" si="20"/>
        <v>28.8</v>
      </c>
      <c r="I41" s="9">
        <f t="shared" si="13"/>
        <v>32.73276180328171</v>
      </c>
      <c r="J41" s="9">
        <f t="shared" si="1"/>
        <v>1</v>
      </c>
      <c r="K41" s="14">
        <v>5.8</v>
      </c>
      <c r="L41" s="38">
        <f t="shared" si="15"/>
        <v>5.8</v>
      </c>
      <c r="M41" s="15">
        <f t="shared" si="21"/>
        <v>3.2672381967182886</v>
      </c>
      <c r="N41" s="10">
        <f t="shared" si="22"/>
        <v>19.930152999981573</v>
      </c>
      <c r="O41" s="11">
        <v>0</v>
      </c>
      <c r="P41" s="8" t="str">
        <f t="shared" si="23"/>
        <v>NO</v>
      </c>
      <c r="Q41" s="9">
        <f t="shared" si="12"/>
        <v>0</v>
      </c>
    </row>
    <row r="42" spans="1:17" ht="13.5">
      <c r="A42" s="7">
        <f t="shared" si="14"/>
        <v>39558</v>
      </c>
      <c r="B42" s="22">
        <f t="shared" si="16"/>
        <v>36</v>
      </c>
      <c r="C42" s="22">
        <f t="shared" si="17"/>
        <v>18</v>
      </c>
      <c r="D42" s="8">
        <f t="shared" si="18"/>
        <v>18</v>
      </c>
      <c r="E42" s="14">
        <f t="shared" si="9"/>
        <v>0.6200000000000003</v>
      </c>
      <c r="F42" s="22">
        <f t="shared" si="10"/>
        <v>0.4</v>
      </c>
      <c r="G42" s="22">
        <f t="shared" si="19"/>
        <v>7.2</v>
      </c>
      <c r="H42" s="22">
        <f t="shared" si="20"/>
        <v>28.8</v>
      </c>
      <c r="I42" s="9">
        <f t="shared" si="13"/>
        <v>31.79727793231397</v>
      </c>
      <c r="J42" s="9">
        <f t="shared" si="1"/>
        <v>1</v>
      </c>
      <c r="K42" s="14">
        <v>5</v>
      </c>
      <c r="L42" s="38">
        <f t="shared" si="15"/>
        <v>5</v>
      </c>
      <c r="M42" s="15">
        <f t="shared" si="21"/>
        <v>4.202722067686029</v>
      </c>
      <c r="N42" s="10">
        <f t="shared" si="22"/>
        <v>26.056876819653393</v>
      </c>
      <c r="O42" s="11">
        <v>0</v>
      </c>
      <c r="P42" s="8" t="str">
        <f t="shared" si="23"/>
        <v>NO</v>
      </c>
      <c r="Q42" s="9">
        <f t="shared" si="12"/>
        <v>0</v>
      </c>
    </row>
    <row r="43" spans="1:17" ht="13.5">
      <c r="A43" s="7">
        <f t="shared" si="14"/>
        <v>39559</v>
      </c>
      <c r="B43" s="22">
        <f t="shared" si="16"/>
        <v>36</v>
      </c>
      <c r="C43" s="22">
        <f t="shared" si="17"/>
        <v>18</v>
      </c>
      <c r="D43" s="8">
        <f t="shared" si="18"/>
        <v>18</v>
      </c>
      <c r="E43" s="14">
        <f t="shared" si="9"/>
        <v>0.6300000000000003</v>
      </c>
      <c r="F43" s="22">
        <f t="shared" si="10"/>
        <v>0.4</v>
      </c>
      <c r="G43" s="22">
        <f t="shared" si="19"/>
        <v>7.2</v>
      </c>
      <c r="H43" s="22">
        <f t="shared" si="20"/>
        <v>28.8</v>
      </c>
      <c r="I43" s="9">
        <f t="shared" si="13"/>
        <v>31.003627138663177</v>
      </c>
      <c r="J43" s="9">
        <f t="shared" si="1"/>
        <v>1</v>
      </c>
      <c r="K43" s="14">
        <v>4.5</v>
      </c>
      <c r="L43" s="38">
        <f t="shared" si="15"/>
        <v>4.5</v>
      </c>
      <c r="M43" s="15">
        <f t="shared" si="21"/>
        <v>4.996372861336823</v>
      </c>
      <c r="N43" s="10">
        <f t="shared" si="22"/>
        <v>31.477149026421998</v>
      </c>
      <c r="O43" s="11">
        <v>0</v>
      </c>
      <c r="P43" s="8" t="str">
        <f t="shared" si="23"/>
        <v>NO</v>
      </c>
      <c r="Q43" s="9">
        <f t="shared" si="12"/>
        <v>0</v>
      </c>
    </row>
    <row r="44" spans="1:17" ht="13.5">
      <c r="A44" s="7">
        <f t="shared" si="14"/>
        <v>39560</v>
      </c>
      <c r="B44" s="22">
        <f t="shared" si="16"/>
        <v>36</v>
      </c>
      <c r="C44" s="22">
        <f t="shared" si="17"/>
        <v>18</v>
      </c>
      <c r="D44" s="8">
        <f t="shared" si="18"/>
        <v>18</v>
      </c>
      <c r="E44" s="14">
        <f t="shared" si="9"/>
        <v>0.6400000000000003</v>
      </c>
      <c r="F44" s="22">
        <f t="shared" si="10"/>
        <v>0.4</v>
      </c>
      <c r="G44" s="22">
        <f t="shared" si="19"/>
        <v>7.2</v>
      </c>
      <c r="H44" s="22">
        <f t="shared" si="20"/>
        <v>28.8</v>
      </c>
      <c r="I44" s="9">
        <f t="shared" si="13"/>
        <v>30.300502138663177</v>
      </c>
      <c r="J44" s="9">
        <f t="shared" si="1"/>
        <v>1</v>
      </c>
      <c r="K44" s="14">
        <v>6.2</v>
      </c>
      <c r="L44" s="38">
        <f t="shared" si="15"/>
        <v>6.2</v>
      </c>
      <c r="M44" s="15">
        <f t="shared" si="21"/>
        <v>5.699497861336823</v>
      </c>
      <c r="N44" s="10">
        <f t="shared" si="22"/>
        <v>36.47678631255569</v>
      </c>
      <c r="O44" s="11">
        <v>0</v>
      </c>
      <c r="P44" s="8" t="str">
        <f t="shared" si="23"/>
        <v>NO</v>
      </c>
      <c r="Q44" s="9">
        <f t="shared" si="12"/>
        <v>0</v>
      </c>
    </row>
    <row r="45" spans="1:17" ht="13.5">
      <c r="A45" s="7">
        <f t="shared" si="14"/>
        <v>39561</v>
      </c>
      <c r="B45" s="22">
        <f t="shared" si="16"/>
        <v>36</v>
      </c>
      <c r="C45" s="22">
        <f t="shared" si="17"/>
        <v>18</v>
      </c>
      <c r="D45" s="8">
        <f t="shared" si="18"/>
        <v>18</v>
      </c>
      <c r="E45" s="14">
        <f t="shared" si="9"/>
        <v>0.6500000000000004</v>
      </c>
      <c r="F45" s="22">
        <f t="shared" si="10"/>
        <v>0.4</v>
      </c>
      <c r="G45" s="22">
        <f t="shared" si="19"/>
        <v>7.2</v>
      </c>
      <c r="H45" s="22">
        <f t="shared" si="20"/>
        <v>28.8</v>
      </c>
      <c r="I45" s="9">
        <f t="shared" si="13"/>
        <v>29.346655984817023</v>
      </c>
      <c r="J45" s="9">
        <f t="shared" si="1"/>
        <v>1</v>
      </c>
      <c r="K45" s="14">
        <v>7.1</v>
      </c>
      <c r="L45" s="38">
        <f t="shared" si="15"/>
        <v>7.1</v>
      </c>
      <c r="M45" s="15">
        <f t="shared" si="21"/>
        <v>6.653344015182977</v>
      </c>
      <c r="N45" s="10">
        <f t="shared" si="22"/>
        <v>43.246736098689375</v>
      </c>
      <c r="O45" s="11">
        <v>0</v>
      </c>
      <c r="P45" s="8" t="str">
        <f t="shared" si="23"/>
        <v>NO</v>
      </c>
      <c r="Q45" s="9">
        <f t="shared" si="12"/>
        <v>0</v>
      </c>
    </row>
    <row r="46" spans="1:17" ht="13.5">
      <c r="A46" s="7">
        <f t="shared" si="14"/>
        <v>39562</v>
      </c>
      <c r="B46" s="22">
        <f t="shared" si="16"/>
        <v>36</v>
      </c>
      <c r="C46" s="22">
        <f t="shared" si="17"/>
        <v>18</v>
      </c>
      <c r="D46" s="8">
        <f t="shared" si="18"/>
        <v>18</v>
      </c>
      <c r="E46" s="14">
        <f t="shared" si="9"/>
        <v>0.6600000000000004</v>
      </c>
      <c r="F46" s="22">
        <f t="shared" si="10"/>
        <v>0.4</v>
      </c>
      <c r="G46" s="22">
        <f t="shared" si="19"/>
        <v>7.2</v>
      </c>
      <c r="H46" s="22">
        <f t="shared" si="20"/>
        <v>28.8</v>
      </c>
      <c r="I46" s="9">
        <f t="shared" si="13"/>
        <v>28.27089840905945</v>
      </c>
      <c r="J46" s="9">
        <f t="shared" si="1"/>
        <v>0.9510091119499489</v>
      </c>
      <c r="K46" s="14">
        <v>5.9</v>
      </c>
      <c r="L46" s="38">
        <f t="shared" si="15"/>
        <v>5.610953760504699</v>
      </c>
      <c r="M46" s="15">
        <f t="shared" si="21"/>
        <v>7.729101590940552</v>
      </c>
      <c r="N46" s="10">
        <f t="shared" si="22"/>
        <v>51.01207050020766</v>
      </c>
      <c r="O46" s="11">
        <v>0</v>
      </c>
      <c r="P46" s="8" t="str">
        <f t="shared" si="23"/>
        <v>YES</v>
      </c>
      <c r="Q46" s="9">
        <f t="shared" si="12"/>
        <v>0</v>
      </c>
    </row>
    <row r="47" spans="1:17" ht="13.5">
      <c r="A47" s="7">
        <f t="shared" si="14"/>
        <v>39563</v>
      </c>
      <c r="B47" s="22">
        <f t="shared" si="16"/>
        <v>36</v>
      </c>
      <c r="C47" s="22">
        <f t="shared" si="17"/>
        <v>18</v>
      </c>
      <c r="D47" s="8">
        <f t="shared" si="18"/>
        <v>18</v>
      </c>
      <c r="E47" s="14">
        <f t="shared" si="9"/>
        <v>0.6700000000000004</v>
      </c>
      <c r="F47" s="22">
        <f t="shared" si="10"/>
        <v>0.4</v>
      </c>
      <c r="G47" s="22">
        <f t="shared" si="19"/>
        <v>7.2</v>
      </c>
      <c r="H47" s="22">
        <f t="shared" si="20"/>
        <v>28.8</v>
      </c>
      <c r="I47" s="9">
        <f t="shared" si="13"/>
        <v>35.642397847790086</v>
      </c>
      <c r="J47" s="9">
        <f t="shared" si="1"/>
        <v>1</v>
      </c>
      <c r="K47" s="14">
        <v>6.1</v>
      </c>
      <c r="L47" s="38">
        <f t="shared" si="15"/>
        <v>6.1</v>
      </c>
      <c r="M47" s="15">
        <f t="shared" si="21"/>
        <v>0.357602152209914</v>
      </c>
      <c r="N47" s="10">
        <f t="shared" si="22"/>
        <v>2.395934419806425</v>
      </c>
      <c r="O47" s="11">
        <v>55</v>
      </c>
      <c r="P47" s="8" t="str">
        <f t="shared" si="23"/>
        <v>NO</v>
      </c>
      <c r="Q47" s="9">
        <f t="shared" si="12"/>
        <v>0</v>
      </c>
    </row>
    <row r="48" spans="1:17" ht="13.5">
      <c r="A48" s="7">
        <f t="shared" si="14"/>
        <v>39564</v>
      </c>
      <c r="B48" s="22">
        <f t="shared" si="16"/>
        <v>36</v>
      </c>
      <c r="C48" s="22">
        <f t="shared" si="17"/>
        <v>18</v>
      </c>
      <c r="D48" s="8">
        <f t="shared" si="18"/>
        <v>18</v>
      </c>
      <c r="E48" s="14">
        <f t="shared" si="9"/>
        <v>0.6800000000000004</v>
      </c>
      <c r="F48" s="22">
        <f t="shared" si="10"/>
        <v>0.4</v>
      </c>
      <c r="G48" s="22">
        <f t="shared" si="19"/>
        <v>7.2</v>
      </c>
      <c r="H48" s="22">
        <f t="shared" si="20"/>
        <v>28.8</v>
      </c>
      <c r="I48" s="9">
        <f t="shared" si="13"/>
        <v>34.74533902426067</v>
      </c>
      <c r="J48" s="9">
        <f t="shared" si="1"/>
        <v>1</v>
      </c>
      <c r="K48" s="14">
        <v>5.8</v>
      </c>
      <c r="L48" s="38">
        <f t="shared" si="15"/>
        <v>5.8</v>
      </c>
      <c r="M48" s="15">
        <f t="shared" si="21"/>
        <v>1.254660975739327</v>
      </c>
      <c r="N48" s="10">
        <f t="shared" si="22"/>
        <v>8.531694635027428</v>
      </c>
      <c r="O48" s="11">
        <v>0</v>
      </c>
      <c r="P48" s="8" t="str">
        <f t="shared" si="23"/>
        <v>NO</v>
      </c>
      <c r="Q48" s="9">
        <f t="shared" si="12"/>
        <v>0</v>
      </c>
    </row>
    <row r="49" spans="1:17" ht="13.5">
      <c r="A49" s="7">
        <f t="shared" si="14"/>
        <v>39565</v>
      </c>
      <c r="B49" s="22">
        <f t="shared" si="16"/>
        <v>36</v>
      </c>
      <c r="C49" s="22">
        <f t="shared" si="17"/>
        <v>18</v>
      </c>
      <c r="D49" s="8">
        <f t="shared" si="18"/>
        <v>18</v>
      </c>
      <c r="E49" s="14">
        <f t="shared" si="9"/>
        <v>0.6900000000000004</v>
      </c>
      <c r="F49" s="22">
        <f t="shared" si="10"/>
        <v>0.4</v>
      </c>
      <c r="G49" s="22">
        <f t="shared" si="19"/>
        <v>7.2</v>
      </c>
      <c r="H49" s="22">
        <f t="shared" si="20"/>
        <v>28.8</v>
      </c>
      <c r="I49" s="9">
        <f t="shared" si="13"/>
        <v>33.90475931411574</v>
      </c>
      <c r="J49" s="9">
        <f t="shared" si="1"/>
        <v>1</v>
      </c>
      <c r="K49" s="14">
        <v>5.7</v>
      </c>
      <c r="L49" s="38">
        <f t="shared" si="15"/>
        <v>5.7</v>
      </c>
      <c r="M49" s="15">
        <f t="shared" si="21"/>
        <v>2.0952406858842565</v>
      </c>
      <c r="N49" s="10">
        <f t="shared" si="22"/>
        <v>14.457160732601379</v>
      </c>
      <c r="O49" s="11">
        <v>0</v>
      </c>
      <c r="P49" s="8" t="str">
        <f t="shared" si="23"/>
        <v>NO</v>
      </c>
      <c r="Q49" s="9">
        <f t="shared" si="12"/>
        <v>0</v>
      </c>
    </row>
    <row r="50" spans="1:17" ht="13.5">
      <c r="A50" s="7">
        <f t="shared" si="14"/>
        <v>39566</v>
      </c>
      <c r="B50" s="22">
        <f t="shared" si="16"/>
        <v>36</v>
      </c>
      <c r="C50" s="22">
        <f t="shared" si="17"/>
        <v>18</v>
      </c>
      <c r="D50" s="8">
        <f t="shared" si="18"/>
        <v>18</v>
      </c>
      <c r="E50" s="14">
        <f t="shared" si="9"/>
        <v>0.7000000000000004</v>
      </c>
      <c r="F50" s="22">
        <f t="shared" si="10"/>
        <v>0.4</v>
      </c>
      <c r="G50" s="22">
        <f t="shared" si="19"/>
        <v>7.2</v>
      </c>
      <c r="H50" s="22">
        <f t="shared" si="20"/>
        <v>28.8</v>
      </c>
      <c r="I50" s="9">
        <f t="shared" si="13"/>
        <v>33.09047359983003</v>
      </c>
      <c r="J50" s="9">
        <f t="shared" si="1"/>
        <v>1</v>
      </c>
      <c r="K50" s="14">
        <v>6.2</v>
      </c>
      <c r="L50" s="38">
        <f t="shared" si="15"/>
        <v>6.2</v>
      </c>
      <c r="M50" s="15">
        <f t="shared" si="21"/>
        <v>2.909526400169973</v>
      </c>
      <c r="N50" s="10">
        <f t="shared" si="22"/>
        <v>20.366684801189827</v>
      </c>
      <c r="O50" s="11">
        <v>0</v>
      </c>
      <c r="P50" s="8" t="str">
        <f t="shared" si="23"/>
        <v>NO</v>
      </c>
      <c r="Q50" s="9">
        <f t="shared" si="12"/>
        <v>0</v>
      </c>
    </row>
    <row r="51" spans="1:17" ht="13.5">
      <c r="A51" s="7">
        <f t="shared" si="14"/>
        <v>39567</v>
      </c>
      <c r="B51" s="22">
        <f t="shared" si="16"/>
        <v>36</v>
      </c>
      <c r="C51" s="22">
        <f t="shared" si="17"/>
        <v>18</v>
      </c>
      <c r="D51" s="8">
        <f t="shared" si="18"/>
        <v>18</v>
      </c>
      <c r="E51" s="14">
        <f t="shared" si="9"/>
        <v>0.7100000000000004</v>
      </c>
      <c r="F51" s="22">
        <f t="shared" si="10"/>
        <v>0.4</v>
      </c>
      <c r="G51" s="22">
        <f t="shared" si="19"/>
        <v>7.2</v>
      </c>
      <c r="H51" s="22">
        <f t="shared" si="20"/>
        <v>28.8</v>
      </c>
      <c r="I51" s="9">
        <f t="shared" si="13"/>
        <v>32.21723416321031</v>
      </c>
      <c r="J51" s="9">
        <f t="shared" si="1"/>
        <v>1</v>
      </c>
      <c r="K51" s="14">
        <v>6.3</v>
      </c>
      <c r="L51" s="38">
        <f t="shared" si="15"/>
        <v>6.3</v>
      </c>
      <c r="M51" s="15">
        <f t="shared" si="21"/>
        <v>3.782765836789693</v>
      </c>
      <c r="N51" s="10">
        <f t="shared" si="22"/>
        <v>26.857637441206837</v>
      </c>
      <c r="O51" s="11">
        <v>0</v>
      </c>
      <c r="P51" s="8" t="str">
        <f t="shared" si="23"/>
        <v>NO</v>
      </c>
      <c r="Q51" s="9">
        <f t="shared" si="12"/>
        <v>0</v>
      </c>
    </row>
    <row r="52" spans="1:17" ht="13.5">
      <c r="A52" s="7">
        <f t="shared" si="14"/>
        <v>39568</v>
      </c>
      <c r="B52" s="22">
        <f t="shared" si="16"/>
        <v>36</v>
      </c>
      <c r="C52" s="22">
        <f t="shared" si="17"/>
        <v>18</v>
      </c>
      <c r="D52" s="8">
        <f t="shared" si="18"/>
        <v>18</v>
      </c>
      <c r="E52" s="14">
        <f t="shared" si="9"/>
        <v>0.7200000000000004</v>
      </c>
      <c r="F52" s="22">
        <f t="shared" si="10"/>
        <v>0.4</v>
      </c>
      <c r="G52" s="22">
        <f t="shared" si="19"/>
        <v>7.2</v>
      </c>
      <c r="H52" s="22">
        <f t="shared" si="20"/>
        <v>28.8</v>
      </c>
      <c r="I52" s="9">
        <f t="shared" si="13"/>
        <v>31.342234163210307</v>
      </c>
      <c r="J52" s="9">
        <f t="shared" si="1"/>
        <v>1</v>
      </c>
      <c r="K52" s="14">
        <v>7.5</v>
      </c>
      <c r="L52" s="38">
        <f t="shared" si="15"/>
        <v>7.5</v>
      </c>
      <c r="M52" s="15">
        <f t="shared" si="21"/>
        <v>4.657765836789693</v>
      </c>
      <c r="N52" s="10">
        <f t="shared" si="22"/>
        <v>33.535914024885805</v>
      </c>
      <c r="O52" s="11">
        <v>0</v>
      </c>
      <c r="P52" s="8" t="str">
        <f t="shared" si="23"/>
        <v>NO</v>
      </c>
      <c r="Q52" s="9">
        <f t="shared" si="12"/>
        <v>0</v>
      </c>
    </row>
    <row r="53" spans="1:17" ht="13.5">
      <c r="A53" s="7">
        <f t="shared" si="14"/>
        <v>39569</v>
      </c>
      <c r="B53" s="22">
        <f t="shared" si="16"/>
        <v>36</v>
      </c>
      <c r="C53" s="22">
        <f t="shared" si="17"/>
        <v>18</v>
      </c>
      <c r="D53" s="8">
        <f t="shared" si="18"/>
        <v>18</v>
      </c>
      <c r="E53" s="14">
        <f t="shared" si="9"/>
        <v>0.7300000000000004</v>
      </c>
      <c r="F53" s="22">
        <f t="shared" si="10"/>
        <v>0.4</v>
      </c>
      <c r="G53" s="22">
        <f t="shared" si="19"/>
        <v>7.2</v>
      </c>
      <c r="H53" s="22">
        <f t="shared" si="20"/>
        <v>28.8</v>
      </c>
      <c r="I53" s="9">
        <f t="shared" si="13"/>
        <v>30.314836902936335</v>
      </c>
      <c r="J53" s="9">
        <f t="shared" si="1"/>
        <v>1</v>
      </c>
      <c r="K53" s="14">
        <v>8</v>
      </c>
      <c r="L53" s="38">
        <f t="shared" si="15"/>
        <v>8</v>
      </c>
      <c r="M53" s="15">
        <f t="shared" si="21"/>
        <v>5.685163097063665</v>
      </c>
      <c r="N53" s="10">
        <f t="shared" si="22"/>
        <v>41.50169060856478</v>
      </c>
      <c r="O53" s="11">
        <v>0</v>
      </c>
      <c r="P53" s="8" t="str">
        <f t="shared" si="23"/>
        <v>NO</v>
      </c>
      <c r="Q53" s="9">
        <f t="shared" si="12"/>
        <v>0</v>
      </c>
    </row>
    <row r="54" spans="1:17" ht="13.5">
      <c r="A54" s="7">
        <f t="shared" si="14"/>
        <v>39570</v>
      </c>
      <c r="B54" s="22">
        <f t="shared" si="16"/>
        <v>36</v>
      </c>
      <c r="C54" s="22">
        <f t="shared" si="17"/>
        <v>18</v>
      </c>
      <c r="D54" s="8">
        <f t="shared" si="18"/>
        <v>18</v>
      </c>
      <c r="E54" s="14">
        <f t="shared" si="9"/>
        <v>0.7400000000000004</v>
      </c>
      <c r="F54" s="22">
        <f t="shared" si="10"/>
        <v>0.4</v>
      </c>
      <c r="G54" s="22">
        <f t="shared" si="19"/>
        <v>7.2</v>
      </c>
      <c r="H54" s="22">
        <f t="shared" si="20"/>
        <v>28.8</v>
      </c>
      <c r="I54" s="9">
        <f t="shared" si="13"/>
        <v>29.233755821855254</v>
      </c>
      <c r="J54" s="9">
        <f t="shared" si="1"/>
        <v>1</v>
      </c>
      <c r="K54" s="14">
        <v>6.9</v>
      </c>
      <c r="L54" s="38">
        <f t="shared" si="15"/>
        <v>6.9</v>
      </c>
      <c r="M54" s="15">
        <f t="shared" si="21"/>
        <v>6.7662441781447455</v>
      </c>
      <c r="N54" s="10">
        <f t="shared" si="22"/>
        <v>50.07020691827115</v>
      </c>
      <c r="O54" s="11">
        <v>0</v>
      </c>
      <c r="P54" s="8" t="str">
        <f t="shared" si="23"/>
        <v>NO</v>
      </c>
      <c r="Q54" s="9">
        <f t="shared" si="12"/>
        <v>0</v>
      </c>
    </row>
    <row r="55" spans="1:17" ht="13.5">
      <c r="A55" s="7">
        <f t="shared" si="14"/>
        <v>39571</v>
      </c>
      <c r="B55" s="22">
        <f t="shared" si="16"/>
        <v>36</v>
      </c>
      <c r="C55" s="22">
        <f t="shared" si="17"/>
        <v>18</v>
      </c>
      <c r="D55" s="8">
        <f t="shared" si="18"/>
        <v>18</v>
      </c>
      <c r="E55" s="14">
        <f t="shared" si="9"/>
        <v>0.7500000000000004</v>
      </c>
      <c r="F55" s="22">
        <f t="shared" si="10"/>
        <v>0.4</v>
      </c>
      <c r="G55" s="22">
        <f t="shared" si="19"/>
        <v>7.2</v>
      </c>
      <c r="H55" s="22">
        <f t="shared" si="20"/>
        <v>28.8</v>
      </c>
      <c r="I55" s="9">
        <f t="shared" si="13"/>
        <v>28.313755821855256</v>
      </c>
      <c r="J55" s="9">
        <f t="shared" si="1"/>
        <v>0.9549773909125236</v>
      </c>
      <c r="K55" s="14">
        <v>5.9</v>
      </c>
      <c r="L55" s="38">
        <f t="shared" si="15"/>
        <v>5.63436660638389</v>
      </c>
      <c r="M55" s="15">
        <f t="shared" si="21"/>
        <v>7.686244178144744</v>
      </c>
      <c r="N55" s="10">
        <f t="shared" si="22"/>
        <v>57.64683133608561</v>
      </c>
      <c r="O55" s="11">
        <v>0</v>
      </c>
      <c r="P55" s="8" t="str">
        <f t="shared" si="23"/>
        <v>YES</v>
      </c>
      <c r="Q55" s="9">
        <f t="shared" si="12"/>
        <v>0</v>
      </c>
    </row>
    <row r="56" spans="1:17" ht="13.5">
      <c r="A56" s="7">
        <f t="shared" si="14"/>
        <v>39572</v>
      </c>
      <c r="B56" s="22">
        <f t="shared" si="16"/>
        <v>36</v>
      </c>
      <c r="C56" s="22">
        <f t="shared" si="17"/>
        <v>18</v>
      </c>
      <c r="D56" s="8">
        <f t="shared" si="18"/>
        <v>18</v>
      </c>
      <c r="E56" s="14">
        <f t="shared" si="9"/>
        <v>0.7600000000000005</v>
      </c>
      <c r="F56" s="22">
        <f t="shared" si="10"/>
        <v>0.4</v>
      </c>
      <c r="G56" s="22">
        <f t="shared" si="19"/>
        <v>7.2</v>
      </c>
      <c r="H56" s="22">
        <f t="shared" si="20"/>
        <v>28.8</v>
      </c>
      <c r="I56" s="9">
        <f t="shared" si="13"/>
        <v>35.46712863680474</v>
      </c>
      <c r="J56" s="9">
        <f t="shared" si="1"/>
        <v>1</v>
      </c>
      <c r="K56" s="14">
        <v>6.9</v>
      </c>
      <c r="L56" s="38">
        <f t="shared" si="15"/>
        <v>6.9</v>
      </c>
      <c r="M56" s="15">
        <f t="shared" si="21"/>
        <v>0.5328713631952624</v>
      </c>
      <c r="N56" s="10">
        <f t="shared" si="22"/>
        <v>4.049822360283997</v>
      </c>
      <c r="O56" s="11">
        <v>60</v>
      </c>
      <c r="P56" s="8" t="str">
        <f t="shared" si="23"/>
        <v>NO</v>
      </c>
      <c r="Q56" s="9">
        <f t="shared" si="12"/>
        <v>0</v>
      </c>
    </row>
    <row r="57" spans="1:17" ht="13.5">
      <c r="A57" s="7">
        <f t="shared" si="14"/>
        <v>39573</v>
      </c>
      <c r="B57" s="22">
        <f t="shared" si="16"/>
        <v>36</v>
      </c>
      <c r="C57" s="22">
        <f t="shared" si="17"/>
        <v>18</v>
      </c>
      <c r="D57" s="8">
        <f t="shared" si="18"/>
        <v>18</v>
      </c>
      <c r="E57" s="14">
        <f t="shared" si="9"/>
        <v>0.7700000000000005</v>
      </c>
      <c r="F57" s="22">
        <f t="shared" si="10"/>
        <v>0.4</v>
      </c>
      <c r="G57" s="22">
        <f t="shared" si="19"/>
        <v>7.2</v>
      </c>
      <c r="H57" s="22">
        <f t="shared" si="20"/>
        <v>28.8</v>
      </c>
      <c r="I57" s="9">
        <f t="shared" si="13"/>
        <v>34.57102474070084</v>
      </c>
      <c r="J57" s="9">
        <f t="shared" si="1"/>
        <v>1</v>
      </c>
      <c r="K57" s="14">
        <v>5.8</v>
      </c>
      <c r="L57" s="38">
        <f t="shared" si="15"/>
        <v>5.8</v>
      </c>
      <c r="M57" s="15">
        <f t="shared" si="21"/>
        <v>1.4289752592991576</v>
      </c>
      <c r="N57" s="10">
        <f t="shared" si="22"/>
        <v>11.00310949660352</v>
      </c>
      <c r="O57" s="11">
        <v>0</v>
      </c>
      <c r="P57" s="8" t="str">
        <f t="shared" si="23"/>
        <v>NO</v>
      </c>
      <c r="Q57" s="9">
        <f t="shared" si="12"/>
        <v>0</v>
      </c>
    </row>
    <row r="58" spans="1:17" ht="13.5">
      <c r="A58" s="7">
        <f t="shared" si="14"/>
        <v>39574</v>
      </c>
      <c r="B58" s="22">
        <f t="shared" si="16"/>
        <v>36</v>
      </c>
      <c r="C58" s="22">
        <f t="shared" si="17"/>
        <v>18</v>
      </c>
      <c r="D58" s="8">
        <f t="shared" si="18"/>
        <v>18</v>
      </c>
      <c r="E58" s="14">
        <f t="shared" si="9"/>
        <v>0.7800000000000005</v>
      </c>
      <c r="F58" s="22">
        <f t="shared" si="10"/>
        <v>0.4</v>
      </c>
      <c r="G58" s="22">
        <f t="shared" si="19"/>
        <v>7.2</v>
      </c>
      <c r="H58" s="22">
        <f t="shared" si="20"/>
        <v>28.8</v>
      </c>
      <c r="I58" s="9">
        <f t="shared" si="13"/>
        <v>33.8274349971111</v>
      </c>
      <c r="J58" s="9">
        <f t="shared" si="1"/>
        <v>1</v>
      </c>
      <c r="K58" s="14">
        <v>6.1</v>
      </c>
      <c r="L58" s="38">
        <f t="shared" si="15"/>
        <v>6.1</v>
      </c>
      <c r="M58" s="15">
        <f t="shared" si="21"/>
        <v>2.172565002888902</v>
      </c>
      <c r="N58" s="10">
        <f t="shared" si="22"/>
        <v>16.946007022533447</v>
      </c>
      <c r="O58" s="11">
        <v>0</v>
      </c>
      <c r="P58" s="8" t="str">
        <f t="shared" si="23"/>
        <v>NO</v>
      </c>
      <c r="Q58" s="9">
        <f t="shared" si="12"/>
        <v>0</v>
      </c>
    </row>
    <row r="59" spans="1:17" ht="13.5">
      <c r="A59" s="7">
        <f t="shared" si="14"/>
        <v>39575</v>
      </c>
      <c r="B59" s="22">
        <f t="shared" si="16"/>
        <v>36</v>
      </c>
      <c r="C59" s="22">
        <f t="shared" si="17"/>
        <v>18</v>
      </c>
      <c r="D59" s="8">
        <f t="shared" si="18"/>
        <v>18</v>
      </c>
      <c r="E59" s="14">
        <f t="shared" si="9"/>
        <v>0.7900000000000005</v>
      </c>
      <c r="F59" s="22">
        <f t="shared" si="10"/>
        <v>0.4</v>
      </c>
      <c r="G59" s="22">
        <f t="shared" si="19"/>
        <v>7.2</v>
      </c>
      <c r="H59" s="22">
        <f t="shared" si="20"/>
        <v>28.8</v>
      </c>
      <c r="I59" s="9">
        <f t="shared" si="13"/>
        <v>33.05528309837692</v>
      </c>
      <c r="J59" s="9">
        <f t="shared" si="1"/>
        <v>1</v>
      </c>
      <c r="K59" s="14">
        <v>7.1</v>
      </c>
      <c r="L59" s="38">
        <f t="shared" si="15"/>
        <v>7.1</v>
      </c>
      <c r="M59" s="15">
        <f t="shared" si="21"/>
        <v>2.9447169016230816</v>
      </c>
      <c r="N59" s="10">
        <f t="shared" si="22"/>
        <v>23.26326352282236</v>
      </c>
      <c r="O59" s="11">
        <v>0</v>
      </c>
      <c r="P59" s="8" t="str">
        <f t="shared" si="23"/>
        <v>NO</v>
      </c>
      <c r="Q59" s="9">
        <f t="shared" si="12"/>
        <v>0</v>
      </c>
    </row>
    <row r="60" spans="1:17" ht="13.5">
      <c r="A60" s="7">
        <f t="shared" si="14"/>
        <v>39576</v>
      </c>
      <c r="B60" s="22">
        <f t="shared" si="16"/>
        <v>36</v>
      </c>
      <c r="C60" s="22">
        <f t="shared" si="17"/>
        <v>18</v>
      </c>
      <c r="D60" s="8">
        <f t="shared" si="18"/>
        <v>18</v>
      </c>
      <c r="E60" s="14">
        <f t="shared" si="9"/>
        <v>0.8000000000000005</v>
      </c>
      <c r="F60" s="22">
        <f t="shared" si="10"/>
        <v>0.4</v>
      </c>
      <c r="G60" s="22">
        <f t="shared" si="19"/>
        <v>7.2</v>
      </c>
      <c r="H60" s="22">
        <f t="shared" si="20"/>
        <v>28.8</v>
      </c>
      <c r="I60" s="9">
        <f t="shared" si="13"/>
        <v>32.167783098376916</v>
      </c>
      <c r="J60" s="9">
        <f t="shared" si="1"/>
        <v>1</v>
      </c>
      <c r="K60" s="14">
        <v>5.9</v>
      </c>
      <c r="L60" s="38">
        <f t="shared" si="15"/>
        <v>5.9</v>
      </c>
      <c r="M60" s="15">
        <f t="shared" si="21"/>
        <v>3.8322169016230845</v>
      </c>
      <c r="N60" s="10">
        <f t="shared" si="22"/>
        <v>30.657735212984694</v>
      </c>
      <c r="O60" s="11">
        <v>0</v>
      </c>
      <c r="P60" s="8" t="str">
        <f t="shared" si="23"/>
        <v>NO</v>
      </c>
      <c r="Q60" s="9">
        <f t="shared" si="12"/>
        <v>0</v>
      </c>
    </row>
    <row r="61" spans="1:17" ht="13.5">
      <c r="A61" s="7">
        <f t="shared" si="14"/>
        <v>39577</v>
      </c>
      <c r="B61" s="22">
        <f t="shared" si="16"/>
        <v>36</v>
      </c>
      <c r="C61" s="22">
        <f t="shared" si="17"/>
        <v>18</v>
      </c>
      <c r="D61" s="8">
        <f t="shared" si="18"/>
        <v>18</v>
      </c>
      <c r="E61" s="14">
        <f t="shared" si="9"/>
        <v>0.8100000000000005</v>
      </c>
      <c r="F61" s="22">
        <f t="shared" si="10"/>
        <v>0.4</v>
      </c>
      <c r="G61" s="22">
        <f t="shared" si="19"/>
        <v>7.2</v>
      </c>
      <c r="H61" s="22">
        <f t="shared" si="20"/>
        <v>28.8</v>
      </c>
      <c r="I61" s="9">
        <f t="shared" si="13"/>
        <v>31.43938803664852</v>
      </c>
      <c r="J61" s="9">
        <f t="shared" si="1"/>
        <v>1</v>
      </c>
      <c r="K61" s="14">
        <v>6.1</v>
      </c>
      <c r="L61" s="38">
        <f t="shared" si="15"/>
        <v>6.1</v>
      </c>
      <c r="M61" s="15">
        <f t="shared" si="21"/>
        <v>4.56061196335148</v>
      </c>
      <c r="N61" s="10">
        <f t="shared" si="22"/>
        <v>36.94095690314701</v>
      </c>
      <c r="O61" s="11">
        <v>0</v>
      </c>
      <c r="P61" s="8" t="str">
        <f t="shared" si="23"/>
        <v>NO</v>
      </c>
      <c r="Q61" s="9">
        <f t="shared" si="12"/>
        <v>0</v>
      </c>
    </row>
    <row r="62" spans="1:17" ht="13.5">
      <c r="A62" s="7">
        <f t="shared" si="14"/>
        <v>39578</v>
      </c>
      <c r="B62" s="22">
        <f t="shared" si="16"/>
        <v>36</v>
      </c>
      <c r="C62" s="22">
        <f t="shared" si="17"/>
        <v>18</v>
      </c>
      <c r="D62" s="8">
        <f t="shared" si="18"/>
        <v>18</v>
      </c>
      <c r="E62" s="14">
        <f t="shared" si="9"/>
        <v>0.8200000000000005</v>
      </c>
      <c r="F62" s="22">
        <f t="shared" si="10"/>
        <v>0.4</v>
      </c>
      <c r="G62" s="22">
        <f t="shared" si="19"/>
        <v>7.2</v>
      </c>
      <c r="H62" s="22">
        <f t="shared" si="20"/>
        <v>28.8</v>
      </c>
      <c r="I62" s="9">
        <f t="shared" si="13"/>
        <v>30.69548559762413</v>
      </c>
      <c r="J62" s="9">
        <f t="shared" si="1"/>
        <v>1</v>
      </c>
      <c r="K62" s="14">
        <v>6.1</v>
      </c>
      <c r="L62" s="38">
        <f t="shared" si="15"/>
        <v>6.1</v>
      </c>
      <c r="M62" s="15">
        <f t="shared" si="21"/>
        <v>5.304514402375869</v>
      </c>
      <c r="N62" s="10">
        <f t="shared" si="22"/>
        <v>43.49701809948215</v>
      </c>
      <c r="O62" s="11">
        <v>0</v>
      </c>
      <c r="P62" s="8" t="str">
        <f t="shared" si="23"/>
        <v>NO</v>
      </c>
      <c r="Q62" s="9">
        <f t="shared" si="12"/>
        <v>0</v>
      </c>
    </row>
    <row r="63" spans="1:17" ht="13.5">
      <c r="A63" s="7">
        <f t="shared" si="14"/>
        <v>39579</v>
      </c>
      <c r="B63" s="22">
        <f t="shared" si="16"/>
        <v>36</v>
      </c>
      <c r="C63" s="22">
        <f t="shared" si="17"/>
        <v>18</v>
      </c>
      <c r="D63" s="8">
        <f t="shared" si="18"/>
        <v>18</v>
      </c>
      <c r="E63" s="14">
        <f t="shared" si="9"/>
        <v>0.8300000000000005</v>
      </c>
      <c r="F63" s="22">
        <f t="shared" si="10"/>
        <v>0.4</v>
      </c>
      <c r="G63" s="22">
        <f t="shared" si="19"/>
        <v>7.2</v>
      </c>
      <c r="H63" s="22">
        <f t="shared" si="20"/>
        <v>28.8</v>
      </c>
      <c r="I63" s="9">
        <f t="shared" si="13"/>
        <v>29.960545838587986</v>
      </c>
      <c r="J63" s="9">
        <f t="shared" si="1"/>
        <v>1</v>
      </c>
      <c r="K63" s="14">
        <v>6.5</v>
      </c>
      <c r="L63" s="38">
        <f t="shared" si="15"/>
        <v>6.5</v>
      </c>
      <c r="M63" s="15">
        <f t="shared" si="21"/>
        <v>6.039454161412014</v>
      </c>
      <c r="N63" s="10">
        <f t="shared" si="22"/>
        <v>50.12746953971975</v>
      </c>
      <c r="O63" s="11">
        <v>0</v>
      </c>
      <c r="P63" s="8" t="str">
        <f t="shared" si="23"/>
        <v>NO</v>
      </c>
      <c r="Q63" s="9">
        <f t="shared" si="12"/>
        <v>0</v>
      </c>
    </row>
    <row r="64" spans="1:17" ht="13.5">
      <c r="A64" s="7">
        <f t="shared" si="14"/>
        <v>39580</v>
      </c>
      <c r="B64" s="22">
        <f t="shared" si="16"/>
        <v>36</v>
      </c>
      <c r="C64" s="22">
        <f t="shared" si="17"/>
        <v>18</v>
      </c>
      <c r="D64" s="8">
        <f t="shared" si="18"/>
        <v>18</v>
      </c>
      <c r="E64" s="14">
        <f t="shared" si="9"/>
        <v>0.8400000000000005</v>
      </c>
      <c r="F64" s="22">
        <f t="shared" si="10"/>
        <v>0.4</v>
      </c>
      <c r="G64" s="22">
        <f t="shared" si="19"/>
        <v>7.2</v>
      </c>
      <c r="H64" s="22">
        <f t="shared" si="20"/>
        <v>28.8</v>
      </c>
      <c r="I64" s="9">
        <f t="shared" si="13"/>
        <v>29.186736314778464</v>
      </c>
      <c r="J64" s="9">
        <f t="shared" si="1"/>
        <v>1</v>
      </c>
      <c r="K64" s="14">
        <v>7</v>
      </c>
      <c r="L64" s="38">
        <f t="shared" si="15"/>
        <v>7</v>
      </c>
      <c r="M64" s="15">
        <f t="shared" si="21"/>
        <v>6.813263685221536</v>
      </c>
      <c r="N64" s="10">
        <f t="shared" si="22"/>
        <v>57.231414955860934</v>
      </c>
      <c r="O64" s="11">
        <v>0</v>
      </c>
      <c r="P64" s="8" t="str">
        <f t="shared" si="23"/>
        <v>NO</v>
      </c>
      <c r="Q64" s="9">
        <f t="shared" si="12"/>
        <v>0</v>
      </c>
    </row>
    <row r="65" spans="1:17" ht="13.5">
      <c r="A65" s="7">
        <f t="shared" si="14"/>
        <v>39581</v>
      </c>
      <c r="B65" s="22">
        <f t="shared" si="16"/>
        <v>36</v>
      </c>
      <c r="C65" s="22">
        <f t="shared" si="17"/>
        <v>18</v>
      </c>
      <c r="D65" s="8">
        <f t="shared" si="18"/>
        <v>18</v>
      </c>
      <c r="E65" s="14">
        <f t="shared" si="9"/>
        <v>0.8500000000000005</v>
      </c>
      <c r="F65" s="22">
        <f t="shared" si="10"/>
        <v>0.4</v>
      </c>
      <c r="G65" s="22">
        <f t="shared" si="19"/>
        <v>7.2</v>
      </c>
      <c r="H65" s="22">
        <f t="shared" si="20"/>
        <v>28.8</v>
      </c>
      <c r="I65" s="9">
        <f t="shared" si="13"/>
        <v>28.363206903013758</v>
      </c>
      <c r="J65" s="9">
        <f t="shared" si="1"/>
        <v>0.9595561947234961</v>
      </c>
      <c r="K65" s="14">
        <v>6.9</v>
      </c>
      <c r="L65" s="38">
        <f t="shared" si="15"/>
        <v>6.6209377435921235</v>
      </c>
      <c r="M65" s="15">
        <f t="shared" si="21"/>
        <v>7.636793096986242</v>
      </c>
      <c r="N65" s="10">
        <f t="shared" si="22"/>
        <v>64.9127413243831</v>
      </c>
      <c r="O65" s="11">
        <v>0</v>
      </c>
      <c r="P65" s="8" t="str">
        <f t="shared" si="23"/>
        <v>YES</v>
      </c>
      <c r="Q65" s="9">
        <f t="shared" si="12"/>
        <v>0</v>
      </c>
    </row>
    <row r="66" spans="1:17" ht="13.5">
      <c r="A66" s="7">
        <f t="shared" si="14"/>
        <v>39582</v>
      </c>
      <c r="B66" s="22">
        <f aca="true" t="shared" si="24" ref="B66:B89">B65</f>
        <v>36</v>
      </c>
      <c r="C66" s="22">
        <f aca="true" t="shared" si="25" ref="C66:C89">C65</f>
        <v>18</v>
      </c>
      <c r="D66" s="8">
        <f t="shared" si="18"/>
        <v>18</v>
      </c>
      <c r="E66" s="14">
        <f t="shared" si="9"/>
        <v>0.8600000000000005</v>
      </c>
      <c r="F66" s="22">
        <f t="shared" si="10"/>
        <v>0.4</v>
      </c>
      <c r="G66" s="22">
        <f t="shared" si="19"/>
        <v>7.2</v>
      </c>
      <c r="H66" s="22">
        <f t="shared" si="20"/>
        <v>28.8</v>
      </c>
      <c r="I66" s="9">
        <f t="shared" si="13"/>
        <v>35.732865304921646</v>
      </c>
      <c r="J66" s="9">
        <f t="shared" si="1"/>
        <v>1</v>
      </c>
      <c r="K66" s="14">
        <v>5.5</v>
      </c>
      <c r="L66" s="38">
        <f t="shared" si="15"/>
        <v>5.5</v>
      </c>
      <c r="M66" s="15">
        <f t="shared" si="21"/>
        <v>0.2671346950783544</v>
      </c>
      <c r="N66" s="10">
        <f t="shared" si="22"/>
        <v>2.2973583776738495</v>
      </c>
      <c r="O66" s="11">
        <v>70</v>
      </c>
      <c r="P66" s="8" t="str">
        <f t="shared" si="23"/>
        <v>NO</v>
      </c>
      <c r="Q66" s="9">
        <f t="shared" si="12"/>
        <v>0</v>
      </c>
    </row>
    <row r="67" spans="1:17" ht="13.5">
      <c r="A67" s="7">
        <f t="shared" si="14"/>
        <v>39583</v>
      </c>
      <c r="B67" s="22">
        <f t="shared" si="24"/>
        <v>36</v>
      </c>
      <c r="C67" s="22">
        <f t="shared" si="25"/>
        <v>18</v>
      </c>
      <c r="D67" s="8">
        <f t="shared" si="18"/>
        <v>18</v>
      </c>
      <c r="E67" s="14">
        <f t="shared" si="9"/>
        <v>0.8700000000000006</v>
      </c>
      <c r="F67" s="22">
        <f t="shared" si="10"/>
        <v>0.4</v>
      </c>
      <c r="G67" s="22">
        <f t="shared" si="19"/>
        <v>7.2</v>
      </c>
      <c r="H67" s="22">
        <f t="shared" si="20"/>
        <v>28.8</v>
      </c>
      <c r="I67" s="9">
        <f t="shared" si="13"/>
        <v>35.10068139687567</v>
      </c>
      <c r="J67" s="9">
        <f t="shared" si="1"/>
        <v>1</v>
      </c>
      <c r="K67" s="14">
        <v>6.9</v>
      </c>
      <c r="L67" s="38">
        <f t="shared" si="15"/>
        <v>6.9</v>
      </c>
      <c r="M67" s="15">
        <f t="shared" si="21"/>
        <v>0.8993186031243283</v>
      </c>
      <c r="N67" s="10">
        <f t="shared" si="22"/>
        <v>7.82407184718166</v>
      </c>
      <c r="O67" s="11">
        <v>0</v>
      </c>
      <c r="P67" s="8" t="str">
        <f t="shared" si="23"/>
        <v>NO</v>
      </c>
      <c r="Q67" s="9">
        <f t="shared" si="12"/>
        <v>0</v>
      </c>
    </row>
    <row r="68" spans="1:17" ht="13.5">
      <c r="A68" s="7">
        <f t="shared" si="14"/>
        <v>39584</v>
      </c>
      <c r="B68" s="22">
        <f t="shared" si="24"/>
        <v>36</v>
      </c>
      <c r="C68" s="22">
        <f t="shared" si="25"/>
        <v>18</v>
      </c>
      <c r="D68" s="8">
        <f t="shared" si="18"/>
        <v>18</v>
      </c>
      <c r="E68" s="14">
        <f t="shared" si="9"/>
        <v>0.8800000000000006</v>
      </c>
      <c r="F68" s="22">
        <f t="shared" si="10"/>
        <v>0.4</v>
      </c>
      <c r="G68" s="22">
        <f t="shared" si="19"/>
        <v>7.2</v>
      </c>
      <c r="H68" s="22">
        <f t="shared" si="20"/>
        <v>28.8</v>
      </c>
      <c r="I68" s="9">
        <f t="shared" si="13"/>
        <v>34.316590487784765</v>
      </c>
      <c r="J68" s="9">
        <f t="shared" si="1"/>
        <v>1</v>
      </c>
      <c r="K68" s="14">
        <v>6.8</v>
      </c>
      <c r="L68" s="38">
        <f t="shared" si="15"/>
        <v>6.8</v>
      </c>
      <c r="M68" s="15">
        <f t="shared" si="21"/>
        <v>1.6834095122152348</v>
      </c>
      <c r="N68" s="10">
        <f t="shared" si="22"/>
        <v>14.814003707494075</v>
      </c>
      <c r="O68" s="11">
        <v>0</v>
      </c>
      <c r="P68" s="8" t="str">
        <f t="shared" si="23"/>
        <v>NO</v>
      </c>
      <c r="Q68" s="9">
        <f t="shared" si="12"/>
        <v>0</v>
      </c>
    </row>
    <row r="69" spans="1:17" ht="13.5">
      <c r="A69" s="7">
        <f t="shared" si="14"/>
        <v>39585</v>
      </c>
      <c r="B69" s="22">
        <f t="shared" si="24"/>
        <v>36</v>
      </c>
      <c r="C69" s="22">
        <f t="shared" si="25"/>
        <v>18</v>
      </c>
      <c r="D69" s="8">
        <f t="shared" si="18"/>
        <v>18</v>
      </c>
      <c r="E69" s="14">
        <f t="shared" si="9"/>
        <v>0.8900000000000006</v>
      </c>
      <c r="F69" s="22">
        <f t="shared" si="10"/>
        <v>0.4</v>
      </c>
      <c r="G69" s="22">
        <f t="shared" si="19"/>
        <v>7.2</v>
      </c>
      <c r="H69" s="22">
        <f t="shared" si="20"/>
        <v>28.8</v>
      </c>
      <c r="I69" s="9">
        <f t="shared" si="13"/>
        <v>33.55254554396454</v>
      </c>
      <c r="J69" s="9">
        <f aca="true" t="shared" si="26" ref="J69:J89">IF(I69&gt;H69,1,(1-(H69-I69)/(H69-C69)))</f>
        <v>1</v>
      </c>
      <c r="K69" s="14">
        <v>5.5</v>
      </c>
      <c r="L69" s="38">
        <f t="shared" si="15"/>
        <v>5.5</v>
      </c>
      <c r="M69" s="15">
        <f t="shared" si="21"/>
        <v>2.4474544560354587</v>
      </c>
      <c r="N69" s="10">
        <f t="shared" si="22"/>
        <v>21.782344658715594</v>
      </c>
      <c r="O69" s="11">
        <v>0</v>
      </c>
      <c r="P69" s="8" t="str">
        <f t="shared" si="23"/>
        <v>NO</v>
      </c>
      <c r="Q69" s="9">
        <f t="shared" si="12"/>
        <v>0</v>
      </c>
    </row>
    <row r="70" spans="1:17" ht="13.5">
      <c r="A70" s="7">
        <f t="shared" si="14"/>
        <v>39586</v>
      </c>
      <c r="B70" s="22">
        <f t="shared" si="24"/>
        <v>36</v>
      </c>
      <c r="C70" s="22">
        <f t="shared" si="25"/>
        <v>18</v>
      </c>
      <c r="D70" s="8">
        <f t="shared" si="18"/>
        <v>18</v>
      </c>
      <c r="E70" s="14">
        <f t="shared" si="9"/>
        <v>0.9000000000000006</v>
      </c>
      <c r="F70" s="22">
        <f t="shared" si="10"/>
        <v>0.4</v>
      </c>
      <c r="G70" s="22">
        <f t="shared" si="19"/>
        <v>7.2</v>
      </c>
      <c r="H70" s="22">
        <f t="shared" si="20"/>
        <v>28.8</v>
      </c>
      <c r="I70" s="9">
        <f t="shared" si="13"/>
        <v>32.94143443285343</v>
      </c>
      <c r="J70" s="9">
        <f t="shared" si="26"/>
        <v>1</v>
      </c>
      <c r="K70" s="14">
        <v>6.4</v>
      </c>
      <c r="L70" s="38">
        <f t="shared" si="15"/>
        <v>6.4</v>
      </c>
      <c r="M70" s="15">
        <f t="shared" si="21"/>
        <v>3.058565567146573</v>
      </c>
      <c r="N70" s="10">
        <f t="shared" si="22"/>
        <v>27.527090104319175</v>
      </c>
      <c r="O70" s="11">
        <v>0</v>
      </c>
      <c r="P70" s="8" t="str">
        <f t="shared" si="23"/>
        <v>NO</v>
      </c>
      <c r="Q70" s="9">
        <f t="shared" si="12"/>
        <v>0</v>
      </c>
    </row>
    <row r="71" spans="1:17" ht="13.5">
      <c r="A71" s="7">
        <f t="shared" si="14"/>
        <v>39587</v>
      </c>
      <c r="B71" s="22">
        <f t="shared" si="24"/>
        <v>36</v>
      </c>
      <c r="C71" s="22">
        <f t="shared" si="25"/>
        <v>18</v>
      </c>
      <c r="D71" s="8">
        <f t="shared" si="18"/>
        <v>18</v>
      </c>
      <c r="E71" s="14">
        <f>E70+0.01</f>
        <v>0.9100000000000006</v>
      </c>
      <c r="F71" s="22">
        <f aca="true" t="shared" si="27" ref="F71:F89">F70</f>
        <v>0.4</v>
      </c>
      <c r="G71" s="22">
        <f t="shared" si="19"/>
        <v>7.2</v>
      </c>
      <c r="H71" s="22">
        <f t="shared" si="20"/>
        <v>28.8</v>
      </c>
      <c r="I71" s="9">
        <f aca="true" t="shared" si="28" ref="I71:I89">IF((I70-(L70*100/(E71*1000))+O71*100/(E71*1000))&gt;B70,B69,(I70-(L70*100/(E71*1000))+O71*100/(E71*1000)))</f>
        <v>32.238137729556726</v>
      </c>
      <c r="J71" s="9">
        <f t="shared" si="26"/>
        <v>1</v>
      </c>
      <c r="K71" s="14">
        <v>7.3</v>
      </c>
      <c r="L71" s="38">
        <f t="shared" si="15"/>
        <v>7.3</v>
      </c>
      <c r="M71" s="15">
        <f t="shared" si="21"/>
        <v>3.761862270443274</v>
      </c>
      <c r="N71" s="10">
        <f t="shared" si="22"/>
        <v>34.232946661033814</v>
      </c>
      <c r="O71" s="11">
        <v>0</v>
      </c>
      <c r="P71" s="8" t="str">
        <f t="shared" si="23"/>
        <v>NO</v>
      </c>
      <c r="Q71" s="9">
        <f aca="true" t="shared" si="29" ref="Q71:Q89">IF((I70-(L70*100/(E71*1000))+O71*100/(E71*1000))&gt;B70,(I70-(L70*100/(E71*1000))+O71*100/(E71*1000))-B71,0)</f>
        <v>0</v>
      </c>
    </row>
    <row r="72" spans="1:17" ht="13.5">
      <c r="A72" s="7">
        <f t="shared" si="14"/>
        <v>39588</v>
      </c>
      <c r="B72" s="22">
        <f t="shared" si="24"/>
        <v>36</v>
      </c>
      <c r="C72" s="22">
        <f t="shared" si="25"/>
        <v>18</v>
      </c>
      <c r="D72" s="8">
        <f t="shared" si="18"/>
        <v>18</v>
      </c>
      <c r="E72" s="14">
        <f>E71+0.01</f>
        <v>0.9200000000000006</v>
      </c>
      <c r="F72" s="22">
        <f t="shared" si="27"/>
        <v>0.4</v>
      </c>
      <c r="G72" s="22">
        <f t="shared" si="19"/>
        <v>7.2</v>
      </c>
      <c r="H72" s="22">
        <f t="shared" si="20"/>
        <v>28.8</v>
      </c>
      <c r="I72" s="9">
        <f t="shared" si="28"/>
        <v>31.44465946868716</v>
      </c>
      <c r="J72" s="9">
        <f t="shared" si="26"/>
        <v>1</v>
      </c>
      <c r="K72" s="14">
        <v>6.1</v>
      </c>
      <c r="L72" s="38">
        <f t="shared" si="15"/>
        <v>6.1</v>
      </c>
      <c r="M72" s="15">
        <f t="shared" si="21"/>
        <v>4.55534053131284</v>
      </c>
      <c r="N72" s="10">
        <f t="shared" si="22"/>
        <v>41.90913288807816</v>
      </c>
      <c r="O72" s="11">
        <v>0</v>
      </c>
      <c r="P72" s="8" t="str">
        <f t="shared" si="23"/>
        <v>NO</v>
      </c>
      <c r="Q72" s="9">
        <f t="shared" si="29"/>
        <v>0</v>
      </c>
    </row>
    <row r="73" spans="1:17" ht="13.5">
      <c r="A73" s="7">
        <f t="shared" si="14"/>
        <v>39589</v>
      </c>
      <c r="B73" s="22">
        <f t="shared" si="24"/>
        <v>36</v>
      </c>
      <c r="C73" s="22">
        <f t="shared" si="25"/>
        <v>18</v>
      </c>
      <c r="D73" s="8">
        <f t="shared" si="18"/>
        <v>18</v>
      </c>
      <c r="E73" s="14">
        <f>E72+0.01</f>
        <v>0.9300000000000006</v>
      </c>
      <c r="F73" s="22">
        <f t="shared" si="27"/>
        <v>0.4</v>
      </c>
      <c r="G73" s="22">
        <f t="shared" si="19"/>
        <v>7.2</v>
      </c>
      <c r="H73" s="22">
        <f t="shared" si="20"/>
        <v>28.8</v>
      </c>
      <c r="I73" s="9">
        <f t="shared" si="28"/>
        <v>30.788745490192536</v>
      </c>
      <c r="J73" s="9">
        <f t="shared" si="26"/>
        <v>1</v>
      </c>
      <c r="K73" s="14">
        <v>5.1</v>
      </c>
      <c r="L73" s="38">
        <f t="shared" si="15"/>
        <v>5.1</v>
      </c>
      <c r="M73" s="15">
        <f t="shared" si="21"/>
        <v>5.211254509807464</v>
      </c>
      <c r="N73" s="10">
        <f t="shared" si="22"/>
        <v>48.464666941209444</v>
      </c>
      <c r="O73" s="11">
        <v>0</v>
      </c>
      <c r="P73" s="8" t="str">
        <f t="shared" si="23"/>
        <v>NO</v>
      </c>
      <c r="Q73" s="9">
        <f t="shared" si="29"/>
        <v>0</v>
      </c>
    </row>
    <row r="74" spans="1:17" ht="13.5">
      <c r="A74" s="7">
        <f t="shared" si="14"/>
        <v>39590</v>
      </c>
      <c r="B74" s="22">
        <f t="shared" si="24"/>
        <v>36</v>
      </c>
      <c r="C74" s="22">
        <f t="shared" si="25"/>
        <v>18</v>
      </c>
      <c r="D74" s="8">
        <f t="shared" si="18"/>
        <v>18</v>
      </c>
      <c r="E74" s="14">
        <f>E73+0.01</f>
        <v>0.9400000000000006</v>
      </c>
      <c r="F74" s="22">
        <f t="shared" si="27"/>
        <v>0.4</v>
      </c>
      <c r="G74" s="22">
        <f t="shared" si="19"/>
        <v>7.2</v>
      </c>
      <c r="H74" s="22">
        <f t="shared" si="20"/>
        <v>28.8</v>
      </c>
      <c r="I74" s="9">
        <f t="shared" si="28"/>
        <v>30.246192298703175</v>
      </c>
      <c r="J74" s="9">
        <f t="shared" si="26"/>
        <v>1</v>
      </c>
      <c r="K74" s="14">
        <v>6.2</v>
      </c>
      <c r="L74" s="38">
        <f t="shared" si="15"/>
        <v>6.2</v>
      </c>
      <c r="M74" s="15">
        <f t="shared" si="21"/>
        <v>5.753807701296825</v>
      </c>
      <c r="N74" s="10">
        <f t="shared" si="22"/>
        <v>54.08579239219019</v>
      </c>
      <c r="O74" s="11">
        <v>0</v>
      </c>
      <c r="P74" s="8" t="str">
        <f t="shared" si="23"/>
        <v>NO</v>
      </c>
      <c r="Q74" s="9">
        <f t="shared" si="29"/>
        <v>0</v>
      </c>
    </row>
    <row r="75" spans="1:17" ht="13.5">
      <c r="A75" s="7">
        <f t="shared" si="14"/>
        <v>39591</v>
      </c>
      <c r="B75" s="22">
        <f t="shared" si="24"/>
        <v>36</v>
      </c>
      <c r="C75" s="22">
        <f t="shared" si="25"/>
        <v>18</v>
      </c>
      <c r="D75" s="8">
        <f t="shared" si="18"/>
        <v>18</v>
      </c>
      <c r="E75" s="14">
        <f>E74+0.01</f>
        <v>0.9500000000000006</v>
      </c>
      <c r="F75" s="22">
        <f t="shared" si="27"/>
        <v>0.4</v>
      </c>
      <c r="G75" s="22">
        <f t="shared" si="19"/>
        <v>7.2</v>
      </c>
      <c r="H75" s="22">
        <f t="shared" si="20"/>
        <v>28.8</v>
      </c>
      <c r="I75" s="9">
        <f t="shared" si="28"/>
        <v>29.593560719755807</v>
      </c>
      <c r="J75" s="9">
        <f t="shared" si="26"/>
        <v>1</v>
      </c>
      <c r="K75" s="14">
        <v>6</v>
      </c>
      <c r="L75" s="38">
        <f t="shared" si="15"/>
        <v>6</v>
      </c>
      <c r="M75" s="15">
        <f t="shared" si="21"/>
        <v>6.406439280244193</v>
      </c>
      <c r="N75" s="10">
        <f t="shared" si="22"/>
        <v>60.86117316231987</v>
      </c>
      <c r="O75" s="11">
        <v>0</v>
      </c>
      <c r="P75" s="8" t="str">
        <f t="shared" si="23"/>
        <v>NO</v>
      </c>
      <c r="Q75" s="9">
        <f t="shared" si="29"/>
        <v>0</v>
      </c>
    </row>
    <row r="76" spans="1:17" ht="13.5">
      <c r="A76" s="7">
        <f t="shared" si="14"/>
        <v>39592</v>
      </c>
      <c r="B76" s="22">
        <f t="shared" si="24"/>
        <v>36</v>
      </c>
      <c r="C76" s="22">
        <f t="shared" si="25"/>
        <v>18</v>
      </c>
      <c r="D76" s="8">
        <f t="shared" si="18"/>
        <v>18</v>
      </c>
      <c r="E76" s="14">
        <f aca="true" t="shared" si="30" ref="E76:E89">E75-0.01</f>
        <v>0.9400000000000006</v>
      </c>
      <c r="F76" s="22">
        <f t="shared" si="27"/>
        <v>0.4</v>
      </c>
      <c r="G76" s="22">
        <f t="shared" si="19"/>
        <v>7.2</v>
      </c>
      <c r="H76" s="22">
        <f t="shared" si="20"/>
        <v>28.8</v>
      </c>
      <c r="I76" s="9">
        <f t="shared" si="28"/>
        <v>28.955262847415383</v>
      </c>
      <c r="J76" s="9">
        <f t="shared" si="26"/>
        <v>1</v>
      </c>
      <c r="K76" s="14">
        <v>6.5</v>
      </c>
      <c r="L76" s="38">
        <f t="shared" si="15"/>
        <v>6.5</v>
      </c>
      <c r="M76" s="15">
        <f t="shared" si="21"/>
        <v>7.0447371525846165</v>
      </c>
      <c r="N76" s="10">
        <f t="shared" si="22"/>
        <v>66.22052923429544</v>
      </c>
      <c r="O76" s="11">
        <v>0</v>
      </c>
      <c r="P76" s="8" t="str">
        <f t="shared" si="23"/>
        <v>NO</v>
      </c>
      <c r="Q76" s="9">
        <f t="shared" si="29"/>
        <v>0</v>
      </c>
    </row>
    <row r="77" spans="1:17" ht="13.5">
      <c r="A77" s="7">
        <f t="shared" si="14"/>
        <v>39593</v>
      </c>
      <c r="B77" s="22">
        <f t="shared" si="24"/>
        <v>36</v>
      </c>
      <c r="C77" s="22">
        <f t="shared" si="25"/>
        <v>18</v>
      </c>
      <c r="D77" s="8">
        <f t="shared" si="18"/>
        <v>18</v>
      </c>
      <c r="E77" s="14">
        <f t="shared" si="30"/>
        <v>0.9300000000000006</v>
      </c>
      <c r="F77" s="22">
        <f t="shared" si="27"/>
        <v>0.4</v>
      </c>
      <c r="G77" s="22">
        <f t="shared" si="19"/>
        <v>7.2</v>
      </c>
      <c r="H77" s="22">
        <f t="shared" si="20"/>
        <v>28.8</v>
      </c>
      <c r="I77" s="9">
        <f t="shared" si="28"/>
        <v>28.256338116232588</v>
      </c>
      <c r="J77" s="9">
        <f t="shared" si="26"/>
        <v>0.9496609366882025</v>
      </c>
      <c r="K77" s="14">
        <v>6.7</v>
      </c>
      <c r="L77" s="38">
        <f t="shared" si="15"/>
        <v>6.362728275810957</v>
      </c>
      <c r="M77" s="15">
        <f t="shared" si="21"/>
        <v>7.7436618837674125</v>
      </c>
      <c r="N77" s="10">
        <f t="shared" si="22"/>
        <v>72.01605551903698</v>
      </c>
      <c r="O77" s="11">
        <v>0</v>
      </c>
      <c r="P77" s="8" t="str">
        <f t="shared" si="23"/>
        <v>YES</v>
      </c>
      <c r="Q77" s="9">
        <f t="shared" si="29"/>
        <v>0</v>
      </c>
    </row>
    <row r="78" spans="1:17" ht="13.5">
      <c r="A78" s="7">
        <f t="shared" si="14"/>
        <v>39594</v>
      </c>
      <c r="B78" s="22">
        <f t="shared" si="24"/>
        <v>36</v>
      </c>
      <c r="C78" s="22">
        <f t="shared" si="25"/>
        <v>18</v>
      </c>
      <c r="D78" s="8">
        <f t="shared" si="18"/>
        <v>18</v>
      </c>
      <c r="E78" s="14">
        <f t="shared" si="30"/>
        <v>0.9200000000000006</v>
      </c>
      <c r="F78" s="22">
        <f t="shared" si="27"/>
        <v>0.4</v>
      </c>
      <c r="G78" s="22">
        <f t="shared" si="19"/>
        <v>7.2</v>
      </c>
      <c r="H78" s="22">
        <f t="shared" si="20"/>
        <v>28.8</v>
      </c>
      <c r="I78" s="9">
        <f t="shared" si="28"/>
        <v>27.56473721668792</v>
      </c>
      <c r="J78" s="9">
        <f t="shared" si="26"/>
        <v>0.8856238163599925</v>
      </c>
      <c r="K78" s="14">
        <v>5.7</v>
      </c>
      <c r="L78" s="38">
        <f t="shared" si="15"/>
        <v>5.048055753251957</v>
      </c>
      <c r="M78" s="15">
        <f t="shared" si="21"/>
        <v>8.43526278331208</v>
      </c>
      <c r="N78" s="10">
        <f t="shared" si="22"/>
        <v>77.60441760647117</v>
      </c>
      <c r="O78" s="11">
        <v>0</v>
      </c>
      <c r="P78" s="8" t="str">
        <f t="shared" si="23"/>
        <v>YES</v>
      </c>
      <c r="Q78" s="9">
        <f t="shared" si="29"/>
        <v>0</v>
      </c>
    </row>
    <row r="79" spans="1:17" ht="13.5">
      <c r="A79" s="7">
        <f t="shared" si="14"/>
        <v>39595</v>
      </c>
      <c r="B79" s="22">
        <f t="shared" si="24"/>
        <v>36</v>
      </c>
      <c r="C79" s="22">
        <f t="shared" si="25"/>
        <v>18</v>
      </c>
      <c r="D79" s="8">
        <f t="shared" si="18"/>
        <v>18</v>
      </c>
      <c r="E79" s="14">
        <f t="shared" si="30"/>
        <v>0.9100000000000006</v>
      </c>
      <c r="F79" s="22">
        <f t="shared" si="27"/>
        <v>0.4</v>
      </c>
      <c r="G79" s="22">
        <f t="shared" si="19"/>
        <v>7.2</v>
      </c>
      <c r="H79" s="22">
        <f t="shared" si="20"/>
        <v>28.8</v>
      </c>
      <c r="I79" s="9">
        <f t="shared" si="28"/>
        <v>35.801214606440446</v>
      </c>
      <c r="J79" s="9">
        <f t="shared" si="26"/>
        <v>1</v>
      </c>
      <c r="K79" s="14">
        <v>5.2</v>
      </c>
      <c r="L79" s="38">
        <f t="shared" si="15"/>
        <v>5.2</v>
      </c>
      <c r="M79" s="15">
        <f t="shared" si="21"/>
        <v>0.19878539355955382</v>
      </c>
      <c r="N79" s="10">
        <f t="shared" si="22"/>
        <v>1.8089470813919406</v>
      </c>
      <c r="O79" s="11">
        <v>80</v>
      </c>
      <c r="P79" s="8" t="str">
        <f t="shared" si="23"/>
        <v>NO</v>
      </c>
      <c r="Q79" s="9">
        <f t="shared" si="29"/>
        <v>0</v>
      </c>
    </row>
    <row r="80" spans="1:17" ht="13.5">
      <c r="A80" s="7">
        <f t="shared" si="14"/>
        <v>39596</v>
      </c>
      <c r="B80" s="22">
        <f t="shared" si="24"/>
        <v>36</v>
      </c>
      <c r="C80" s="22">
        <f t="shared" si="25"/>
        <v>18</v>
      </c>
      <c r="D80" s="8">
        <f t="shared" si="18"/>
        <v>18</v>
      </c>
      <c r="E80" s="14">
        <f t="shared" si="30"/>
        <v>0.9000000000000006</v>
      </c>
      <c r="F80" s="22">
        <f t="shared" si="27"/>
        <v>0.4</v>
      </c>
      <c r="G80" s="22">
        <f t="shared" si="19"/>
        <v>7.2</v>
      </c>
      <c r="H80" s="22">
        <f t="shared" si="20"/>
        <v>28.8</v>
      </c>
      <c r="I80" s="9">
        <f t="shared" si="28"/>
        <v>35.22343682866267</v>
      </c>
      <c r="J80" s="9">
        <f t="shared" si="26"/>
        <v>1</v>
      </c>
      <c r="K80" s="14">
        <v>5.6</v>
      </c>
      <c r="L80" s="38">
        <f t="shared" si="15"/>
        <v>5.6</v>
      </c>
      <c r="M80" s="15">
        <f t="shared" si="21"/>
        <v>0.7765631713373295</v>
      </c>
      <c r="N80" s="10">
        <f t="shared" si="22"/>
        <v>6.98906854203597</v>
      </c>
      <c r="O80" s="11">
        <v>0</v>
      </c>
      <c r="P80" s="8" t="str">
        <f t="shared" si="23"/>
        <v>NO</v>
      </c>
      <c r="Q80" s="9">
        <f t="shared" si="29"/>
        <v>0</v>
      </c>
    </row>
    <row r="81" spans="1:17" ht="13.5">
      <c r="A81" s="7">
        <f aca="true" t="shared" si="31" ref="A81:A89">A80+1</f>
        <v>39597</v>
      </c>
      <c r="B81" s="22">
        <f t="shared" si="24"/>
        <v>36</v>
      </c>
      <c r="C81" s="22">
        <f t="shared" si="25"/>
        <v>18</v>
      </c>
      <c r="D81" s="8">
        <f t="shared" si="18"/>
        <v>18</v>
      </c>
      <c r="E81" s="14">
        <f t="shared" si="30"/>
        <v>0.8900000000000006</v>
      </c>
      <c r="F81" s="22">
        <f t="shared" si="27"/>
        <v>0.4</v>
      </c>
      <c r="G81" s="22">
        <f t="shared" si="19"/>
        <v>7.2</v>
      </c>
      <c r="H81" s="22">
        <f t="shared" si="20"/>
        <v>28.8</v>
      </c>
      <c r="I81" s="9">
        <f t="shared" si="28"/>
        <v>34.5942233455166</v>
      </c>
      <c r="J81" s="9">
        <f t="shared" si="26"/>
        <v>1</v>
      </c>
      <c r="K81" s="14">
        <v>6</v>
      </c>
      <c r="L81" s="38">
        <f t="shared" si="15"/>
        <v>6</v>
      </c>
      <c r="M81" s="15">
        <f t="shared" si="21"/>
        <v>1.4057766544833967</v>
      </c>
      <c r="N81" s="10">
        <f t="shared" si="22"/>
        <v>12.511412224902239</v>
      </c>
      <c r="O81" s="11">
        <v>0</v>
      </c>
      <c r="P81" s="8" t="str">
        <f t="shared" si="23"/>
        <v>NO</v>
      </c>
      <c r="Q81" s="9">
        <f t="shared" si="29"/>
        <v>0</v>
      </c>
    </row>
    <row r="82" spans="1:17" ht="13.5">
      <c r="A82" s="7">
        <f t="shared" si="31"/>
        <v>39598</v>
      </c>
      <c r="B82" s="22">
        <f t="shared" si="24"/>
        <v>36</v>
      </c>
      <c r="C82" s="22">
        <f t="shared" si="25"/>
        <v>18</v>
      </c>
      <c r="D82" s="8">
        <f t="shared" si="18"/>
        <v>18</v>
      </c>
      <c r="E82" s="14">
        <f t="shared" si="30"/>
        <v>0.8800000000000006</v>
      </c>
      <c r="F82" s="22">
        <f t="shared" si="27"/>
        <v>0.4</v>
      </c>
      <c r="G82" s="22">
        <f t="shared" si="19"/>
        <v>7.2</v>
      </c>
      <c r="H82" s="22">
        <f t="shared" si="20"/>
        <v>28.8</v>
      </c>
      <c r="I82" s="9">
        <f t="shared" si="28"/>
        <v>33.91240516369842</v>
      </c>
      <c r="J82" s="9">
        <f t="shared" si="26"/>
        <v>1</v>
      </c>
      <c r="K82" s="14">
        <v>6</v>
      </c>
      <c r="L82" s="38">
        <f t="shared" si="15"/>
        <v>6</v>
      </c>
      <c r="M82" s="15">
        <f t="shared" si="21"/>
        <v>2.0875948363015766</v>
      </c>
      <c r="N82" s="10">
        <f t="shared" si="22"/>
        <v>18.370834559453886</v>
      </c>
      <c r="O82" s="11">
        <v>0</v>
      </c>
      <c r="P82" s="8" t="str">
        <f t="shared" si="23"/>
        <v>NO</v>
      </c>
      <c r="Q82" s="9">
        <f t="shared" si="29"/>
        <v>0</v>
      </c>
    </row>
    <row r="83" spans="1:17" ht="13.5">
      <c r="A83" s="7">
        <f t="shared" si="31"/>
        <v>39599</v>
      </c>
      <c r="B83" s="22">
        <f t="shared" si="24"/>
        <v>36</v>
      </c>
      <c r="C83" s="22">
        <f t="shared" si="25"/>
        <v>18</v>
      </c>
      <c r="D83" s="8">
        <f t="shared" si="18"/>
        <v>18</v>
      </c>
      <c r="E83" s="14">
        <f t="shared" si="30"/>
        <v>0.8700000000000006</v>
      </c>
      <c r="F83" s="22">
        <f t="shared" si="27"/>
        <v>0.4</v>
      </c>
      <c r="G83" s="22">
        <f t="shared" si="19"/>
        <v>7.2</v>
      </c>
      <c r="H83" s="22">
        <f t="shared" si="20"/>
        <v>28.8</v>
      </c>
      <c r="I83" s="9">
        <f t="shared" si="28"/>
        <v>33.22274999128463</v>
      </c>
      <c r="J83" s="9">
        <f t="shared" si="26"/>
        <v>1</v>
      </c>
      <c r="K83" s="14">
        <v>6.1</v>
      </c>
      <c r="L83" s="38">
        <f t="shared" si="15"/>
        <v>6.1</v>
      </c>
      <c r="M83" s="15">
        <f t="shared" si="21"/>
        <v>2.77725000871537</v>
      </c>
      <c r="N83" s="10">
        <f t="shared" si="22"/>
        <v>24.162075075823736</v>
      </c>
      <c r="O83" s="11">
        <v>0</v>
      </c>
      <c r="P83" s="8" t="str">
        <f t="shared" si="23"/>
        <v>NO</v>
      </c>
      <c r="Q83" s="9">
        <f t="shared" si="29"/>
        <v>0</v>
      </c>
    </row>
    <row r="84" spans="1:17" ht="13.5">
      <c r="A84" s="7">
        <f t="shared" si="31"/>
        <v>39600</v>
      </c>
      <c r="B84" s="22">
        <f t="shared" si="24"/>
        <v>36</v>
      </c>
      <c r="C84" s="22">
        <f t="shared" si="25"/>
        <v>18</v>
      </c>
      <c r="D84" s="8">
        <f t="shared" si="18"/>
        <v>18</v>
      </c>
      <c r="E84" s="14">
        <f t="shared" si="30"/>
        <v>0.8600000000000005</v>
      </c>
      <c r="F84" s="22">
        <f t="shared" si="27"/>
        <v>0.4</v>
      </c>
      <c r="G84" s="22">
        <f t="shared" si="19"/>
        <v>7.2</v>
      </c>
      <c r="H84" s="22">
        <f t="shared" si="20"/>
        <v>28.8</v>
      </c>
      <c r="I84" s="9">
        <f t="shared" si="28"/>
        <v>32.51344766570323</v>
      </c>
      <c r="J84" s="9">
        <f t="shared" si="26"/>
        <v>1</v>
      </c>
      <c r="K84" s="14">
        <v>5.9</v>
      </c>
      <c r="L84" s="38">
        <f t="shared" si="15"/>
        <v>5.9</v>
      </c>
      <c r="M84" s="15">
        <f t="shared" si="21"/>
        <v>3.4865523342967677</v>
      </c>
      <c r="N84" s="10">
        <f t="shared" si="22"/>
        <v>29.98435007495222</v>
      </c>
      <c r="O84" s="11">
        <v>0</v>
      </c>
      <c r="P84" s="8" t="str">
        <f t="shared" si="23"/>
        <v>NO</v>
      </c>
      <c r="Q84" s="9">
        <f t="shared" si="29"/>
        <v>0</v>
      </c>
    </row>
    <row r="85" spans="1:17" ht="13.5">
      <c r="A85" s="7">
        <f t="shared" si="31"/>
        <v>39601</v>
      </c>
      <c r="B85" s="22">
        <f t="shared" si="24"/>
        <v>36</v>
      </c>
      <c r="C85" s="22">
        <f t="shared" si="25"/>
        <v>18</v>
      </c>
      <c r="D85" s="8">
        <f t="shared" si="18"/>
        <v>18</v>
      </c>
      <c r="E85" s="14">
        <f t="shared" si="30"/>
        <v>0.8500000000000005</v>
      </c>
      <c r="F85" s="22">
        <f t="shared" si="27"/>
        <v>0.4</v>
      </c>
      <c r="G85" s="22">
        <f t="shared" si="19"/>
        <v>7.2</v>
      </c>
      <c r="H85" s="22">
        <f t="shared" si="20"/>
        <v>28.8</v>
      </c>
      <c r="I85" s="9">
        <f t="shared" si="28"/>
        <v>31.819330018644408</v>
      </c>
      <c r="J85" s="9">
        <f t="shared" si="26"/>
        <v>1</v>
      </c>
      <c r="K85" s="14">
        <v>6.5</v>
      </c>
      <c r="L85" s="38">
        <f t="shared" si="15"/>
        <v>6.5</v>
      </c>
      <c r="M85" s="15">
        <f t="shared" si="21"/>
        <v>4.180669981355592</v>
      </c>
      <c r="N85" s="10">
        <f t="shared" si="22"/>
        <v>35.535694841522556</v>
      </c>
      <c r="O85" s="11">
        <v>0</v>
      </c>
      <c r="P85" s="8" t="str">
        <f t="shared" si="23"/>
        <v>NO</v>
      </c>
      <c r="Q85" s="9">
        <f t="shared" si="29"/>
        <v>0</v>
      </c>
    </row>
    <row r="86" spans="1:17" ht="13.5">
      <c r="A86" s="7">
        <f t="shared" si="31"/>
        <v>39602</v>
      </c>
      <c r="B86" s="22">
        <f t="shared" si="24"/>
        <v>36</v>
      </c>
      <c r="C86" s="22">
        <f t="shared" si="25"/>
        <v>18</v>
      </c>
      <c r="D86" s="8">
        <f t="shared" si="18"/>
        <v>18</v>
      </c>
      <c r="E86" s="14">
        <f t="shared" si="30"/>
        <v>0.8400000000000005</v>
      </c>
      <c r="F86" s="22">
        <f t="shared" si="27"/>
        <v>0.4</v>
      </c>
      <c r="G86" s="22">
        <f t="shared" si="19"/>
        <v>7.2</v>
      </c>
      <c r="H86" s="22">
        <f t="shared" si="20"/>
        <v>28.8</v>
      </c>
      <c r="I86" s="9">
        <f t="shared" si="28"/>
        <v>31.045520494834886</v>
      </c>
      <c r="J86" s="9">
        <f t="shared" si="26"/>
        <v>1</v>
      </c>
      <c r="K86" s="14">
        <v>6.8</v>
      </c>
      <c r="L86" s="38">
        <f t="shared" si="15"/>
        <v>6.8</v>
      </c>
      <c r="M86" s="15">
        <f t="shared" si="21"/>
        <v>4.954479505165114</v>
      </c>
      <c r="N86" s="10">
        <f t="shared" si="22"/>
        <v>41.61762784338699</v>
      </c>
      <c r="O86" s="11">
        <v>0</v>
      </c>
      <c r="P86" s="8" t="str">
        <f t="shared" si="23"/>
        <v>NO</v>
      </c>
      <c r="Q86" s="9">
        <f t="shared" si="29"/>
        <v>0</v>
      </c>
    </row>
    <row r="87" spans="1:17" ht="13.5">
      <c r="A87" s="7">
        <f t="shared" si="31"/>
        <v>39603</v>
      </c>
      <c r="B87" s="22">
        <f t="shared" si="24"/>
        <v>36</v>
      </c>
      <c r="C87" s="22">
        <f t="shared" si="25"/>
        <v>18</v>
      </c>
      <c r="D87" s="8">
        <f t="shared" si="18"/>
        <v>18</v>
      </c>
      <c r="E87" s="14">
        <f t="shared" si="30"/>
        <v>0.8300000000000005</v>
      </c>
      <c r="F87" s="22">
        <f t="shared" si="27"/>
        <v>0.4</v>
      </c>
      <c r="G87" s="22">
        <f t="shared" si="19"/>
        <v>7.2</v>
      </c>
      <c r="H87" s="22">
        <f t="shared" si="20"/>
        <v>28.8</v>
      </c>
      <c r="I87" s="9">
        <f t="shared" si="28"/>
        <v>30.22624338640115</v>
      </c>
      <c r="J87" s="9">
        <f t="shared" si="26"/>
        <v>1</v>
      </c>
      <c r="K87" s="14">
        <v>6.5</v>
      </c>
      <c r="L87" s="38">
        <f t="shared" si="15"/>
        <v>6.5</v>
      </c>
      <c r="M87" s="15">
        <f t="shared" si="21"/>
        <v>5.773756613598849</v>
      </c>
      <c r="N87" s="10">
        <f t="shared" si="22"/>
        <v>47.922179892870474</v>
      </c>
      <c r="O87" s="11">
        <v>0</v>
      </c>
      <c r="P87" s="8" t="str">
        <f t="shared" si="23"/>
        <v>NO</v>
      </c>
      <c r="Q87" s="9">
        <f t="shared" si="29"/>
        <v>0</v>
      </c>
    </row>
    <row r="88" spans="1:17" ht="13.5">
      <c r="A88" s="7">
        <f t="shared" si="31"/>
        <v>39604</v>
      </c>
      <c r="B88" s="22">
        <f t="shared" si="24"/>
        <v>36</v>
      </c>
      <c r="C88" s="22">
        <f t="shared" si="25"/>
        <v>18</v>
      </c>
      <c r="D88" s="8">
        <f t="shared" si="18"/>
        <v>18</v>
      </c>
      <c r="E88" s="14">
        <f t="shared" si="30"/>
        <v>0.8200000000000005</v>
      </c>
      <c r="F88" s="22">
        <f t="shared" si="27"/>
        <v>0.4</v>
      </c>
      <c r="G88" s="22">
        <f t="shared" si="19"/>
        <v>7.2</v>
      </c>
      <c r="H88" s="22">
        <f t="shared" si="20"/>
        <v>28.8</v>
      </c>
      <c r="I88" s="9">
        <f t="shared" si="28"/>
        <v>29.433560459571883</v>
      </c>
      <c r="J88" s="9">
        <f t="shared" si="26"/>
        <v>1</v>
      </c>
      <c r="K88" s="14">
        <v>6.4</v>
      </c>
      <c r="L88" s="38">
        <f t="shared" si="15"/>
        <v>6.4</v>
      </c>
      <c r="M88" s="15">
        <f t="shared" si="21"/>
        <v>6.566439540428117</v>
      </c>
      <c r="N88" s="10">
        <f t="shared" si="22"/>
        <v>53.8448042315106</v>
      </c>
      <c r="O88" s="11">
        <v>0</v>
      </c>
      <c r="P88" s="8" t="str">
        <f t="shared" si="23"/>
        <v>NO</v>
      </c>
      <c r="Q88" s="9">
        <f t="shared" si="29"/>
        <v>0</v>
      </c>
    </row>
    <row r="89" spans="1:17" ht="13.5">
      <c r="A89" s="7">
        <f t="shared" si="31"/>
        <v>39605</v>
      </c>
      <c r="B89" s="22">
        <f t="shared" si="24"/>
        <v>36</v>
      </c>
      <c r="C89" s="22">
        <f t="shared" si="25"/>
        <v>18</v>
      </c>
      <c r="D89" s="8">
        <f t="shared" si="18"/>
        <v>18</v>
      </c>
      <c r="E89" s="14">
        <f t="shared" si="30"/>
        <v>0.8100000000000005</v>
      </c>
      <c r="F89" s="22">
        <f t="shared" si="27"/>
        <v>0.4</v>
      </c>
      <c r="G89" s="22">
        <f t="shared" si="19"/>
        <v>7.2</v>
      </c>
      <c r="H89" s="22">
        <f t="shared" si="20"/>
        <v>28.8</v>
      </c>
      <c r="I89" s="9">
        <f t="shared" si="28"/>
        <v>28.64343700278176</v>
      </c>
      <c r="J89" s="9">
        <f t="shared" si="26"/>
        <v>0.9855034261834962</v>
      </c>
      <c r="K89" s="14">
        <v>6.3</v>
      </c>
      <c r="L89" s="38">
        <f t="shared" si="15"/>
        <v>6.208671584956026</v>
      </c>
      <c r="M89" s="15">
        <f t="shared" si="21"/>
        <v>7.356562997218241</v>
      </c>
      <c r="N89" s="10">
        <f t="shared" si="22"/>
        <v>59.58816027746779</v>
      </c>
      <c r="O89" s="11">
        <v>0</v>
      </c>
      <c r="P89" s="8" t="str">
        <f t="shared" si="23"/>
        <v>YES</v>
      </c>
      <c r="Q89" s="9">
        <f t="shared" si="29"/>
        <v>0</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H89"/>
  <sheetViews>
    <sheetView zoomScale="125" zoomScaleNormal="125" workbookViewId="0" topLeftCell="A1">
      <selection activeCell="A5" sqref="A5"/>
    </sheetView>
  </sheetViews>
  <sheetFormatPr defaultColWidth="8.8515625" defaultRowHeight="15"/>
  <cols>
    <col min="1" max="1" width="12.8515625" style="0" customWidth="1"/>
    <col min="2" max="7" width="8.8515625" style="0" customWidth="1"/>
    <col min="8" max="8" width="9.140625" style="36" customWidth="1"/>
  </cols>
  <sheetData>
    <row r="1" spans="2:8" s="2" customFormat="1" ht="13.5">
      <c r="B1" s="8"/>
      <c r="C1" s="12" t="s">
        <v>16</v>
      </c>
      <c r="D1" s="12"/>
      <c r="E1" s="11"/>
      <c r="F1" s="8"/>
      <c r="G1" s="11" t="s">
        <v>16</v>
      </c>
      <c r="H1" s="15"/>
    </row>
    <row r="2" spans="1:8" s="1" customFormat="1" ht="42">
      <c r="A2" s="5" t="s">
        <v>13</v>
      </c>
      <c r="B2" s="13" t="s">
        <v>36</v>
      </c>
      <c r="C2" s="13" t="s">
        <v>34</v>
      </c>
      <c r="D2" s="13" t="s">
        <v>44</v>
      </c>
      <c r="E2" s="13" t="s">
        <v>43</v>
      </c>
      <c r="F2" s="13" t="s">
        <v>35</v>
      </c>
      <c r="G2" s="13" t="s">
        <v>39</v>
      </c>
      <c r="H2" s="35" t="s">
        <v>41</v>
      </c>
    </row>
    <row r="3" spans="1:8" s="2" customFormat="1" ht="13.5">
      <c r="A3" s="6"/>
      <c r="B3" s="8"/>
      <c r="C3" s="8"/>
      <c r="D3" s="8"/>
      <c r="E3" s="8"/>
      <c r="F3" s="8"/>
      <c r="G3" s="8"/>
      <c r="H3" s="15"/>
    </row>
    <row r="4" spans="1:8" s="1" customFormat="1" ht="42">
      <c r="A4" s="6"/>
      <c r="B4" s="13" t="s">
        <v>12</v>
      </c>
      <c r="C4" s="13" t="s">
        <v>37</v>
      </c>
      <c r="D4" s="13" t="s">
        <v>21</v>
      </c>
      <c r="E4" s="13" t="s">
        <v>21</v>
      </c>
      <c r="F4" s="13" t="s">
        <v>38</v>
      </c>
      <c r="G4" s="13" t="s">
        <v>40</v>
      </c>
      <c r="H4" s="35" t="s">
        <v>42</v>
      </c>
    </row>
    <row r="5" spans="1:8" s="2" customFormat="1" ht="13.5">
      <c r="A5" s="23">
        <v>39521</v>
      </c>
      <c r="B5" s="10">
        <f>'Soil Moisture Worksheet'!O5</f>
        <v>0</v>
      </c>
      <c r="C5" s="11">
        <v>5</v>
      </c>
      <c r="D5" s="11">
        <v>50</v>
      </c>
      <c r="E5" s="11">
        <v>90</v>
      </c>
      <c r="F5" s="10">
        <f>((B5/25.4/12)*C5*43560*7.48/(E5/100))*D5/100</f>
        <v>0</v>
      </c>
      <c r="G5" s="11">
        <v>500</v>
      </c>
      <c r="H5" s="15">
        <f aca="true" t="shared" si="0" ref="H5:H13">F5/(G5*60)</f>
        <v>0</v>
      </c>
    </row>
    <row r="6" spans="1:8" s="2" customFormat="1" ht="13.5">
      <c r="A6" s="7">
        <f>A5+1</f>
        <v>39522</v>
      </c>
      <c r="B6" s="10">
        <f>'Soil Moisture Worksheet'!O6</f>
        <v>0</v>
      </c>
      <c r="C6" s="8">
        <f>C5</f>
        <v>5</v>
      </c>
      <c r="D6" s="8">
        <f>D5</f>
        <v>50</v>
      </c>
      <c r="E6" s="8">
        <f>E5</f>
        <v>90</v>
      </c>
      <c r="F6" s="10">
        <f aca="true" t="shared" si="1" ref="F6:F33">((B6/25.4/12)*C6*43560*7.48/(E6/100))*D6/100</f>
        <v>0</v>
      </c>
      <c r="G6" s="8">
        <f>G5</f>
        <v>500</v>
      </c>
      <c r="H6" s="15">
        <f t="shared" si="0"/>
        <v>0</v>
      </c>
    </row>
    <row r="7" spans="1:8" s="2" customFormat="1" ht="13.5">
      <c r="A7" s="7">
        <f aca="true" t="shared" si="2" ref="A7:A70">A6+1</f>
        <v>39523</v>
      </c>
      <c r="B7" s="10">
        <f>'Soil Moisture Worksheet'!O7</f>
        <v>25</v>
      </c>
      <c r="C7" s="8">
        <f aca="true" t="shared" si="3" ref="C7:C70">C6</f>
        <v>5</v>
      </c>
      <c r="D7" s="8">
        <f aca="true" t="shared" si="4" ref="D7:D70">D6</f>
        <v>50</v>
      </c>
      <c r="E7" s="8">
        <f aca="true" t="shared" si="5" ref="E7:E70">E6</f>
        <v>90</v>
      </c>
      <c r="F7" s="10">
        <f t="shared" si="1"/>
        <v>74235.56430446195</v>
      </c>
      <c r="G7" s="8">
        <f aca="true" t="shared" si="6" ref="G7:G70">G6</f>
        <v>500</v>
      </c>
      <c r="H7" s="15">
        <f t="shared" si="0"/>
        <v>2.474518810148732</v>
      </c>
    </row>
    <row r="8" spans="1:8" s="2" customFormat="1" ht="13.5">
      <c r="A8" s="7">
        <f t="shared" si="2"/>
        <v>39524</v>
      </c>
      <c r="B8" s="10">
        <f>'Soil Moisture Worksheet'!O8</f>
        <v>0</v>
      </c>
      <c r="C8" s="8">
        <f t="shared" si="3"/>
        <v>5</v>
      </c>
      <c r="D8" s="8">
        <f t="shared" si="4"/>
        <v>50</v>
      </c>
      <c r="E8" s="8">
        <f t="shared" si="5"/>
        <v>90</v>
      </c>
      <c r="F8" s="10">
        <f t="shared" si="1"/>
        <v>0</v>
      </c>
      <c r="G8" s="8">
        <f t="shared" si="6"/>
        <v>500</v>
      </c>
      <c r="H8" s="15">
        <f t="shared" si="0"/>
        <v>0</v>
      </c>
    </row>
    <row r="9" spans="1:8" s="2" customFormat="1" ht="13.5">
      <c r="A9" s="7">
        <f t="shared" si="2"/>
        <v>39525</v>
      </c>
      <c r="B9" s="10">
        <f>'Soil Moisture Worksheet'!O9</f>
        <v>0</v>
      </c>
      <c r="C9" s="8">
        <f t="shared" si="3"/>
        <v>5</v>
      </c>
      <c r="D9" s="8">
        <f t="shared" si="4"/>
        <v>50</v>
      </c>
      <c r="E9" s="8">
        <f t="shared" si="5"/>
        <v>90</v>
      </c>
      <c r="F9" s="10">
        <f t="shared" si="1"/>
        <v>0</v>
      </c>
      <c r="G9" s="8">
        <f t="shared" si="6"/>
        <v>500</v>
      </c>
      <c r="H9" s="15">
        <f t="shared" si="0"/>
        <v>0</v>
      </c>
    </row>
    <row r="10" spans="1:8" s="2" customFormat="1" ht="13.5">
      <c r="A10" s="7">
        <f>A9+1</f>
        <v>39526</v>
      </c>
      <c r="B10" s="10">
        <f>'Soil Moisture Worksheet'!O10</f>
        <v>0</v>
      </c>
      <c r="C10" s="8">
        <f t="shared" si="3"/>
        <v>5</v>
      </c>
      <c r="D10" s="8">
        <f t="shared" si="4"/>
        <v>50</v>
      </c>
      <c r="E10" s="8">
        <f t="shared" si="5"/>
        <v>90</v>
      </c>
      <c r="F10" s="10">
        <f t="shared" si="1"/>
        <v>0</v>
      </c>
      <c r="G10" s="8">
        <f t="shared" si="6"/>
        <v>500</v>
      </c>
      <c r="H10" s="15">
        <f t="shared" si="0"/>
        <v>0</v>
      </c>
    </row>
    <row r="11" spans="1:8" s="2" customFormat="1" ht="13.5">
      <c r="A11" s="7">
        <f t="shared" si="2"/>
        <v>39527</v>
      </c>
      <c r="B11" s="10">
        <f>'Soil Moisture Worksheet'!O11</f>
        <v>0</v>
      </c>
      <c r="C11" s="8">
        <f t="shared" si="3"/>
        <v>5</v>
      </c>
      <c r="D11" s="8">
        <f t="shared" si="4"/>
        <v>50</v>
      </c>
      <c r="E11" s="8">
        <f t="shared" si="5"/>
        <v>90</v>
      </c>
      <c r="F11" s="10">
        <f t="shared" si="1"/>
        <v>0</v>
      </c>
      <c r="G11" s="8">
        <f t="shared" si="6"/>
        <v>500</v>
      </c>
      <c r="H11" s="15">
        <f t="shared" si="0"/>
        <v>0</v>
      </c>
    </row>
    <row r="12" spans="1:8" s="2" customFormat="1" ht="13.5">
      <c r="A12" s="7">
        <f t="shared" si="2"/>
        <v>39528</v>
      </c>
      <c r="B12" s="10">
        <f>'Soil Moisture Worksheet'!O12</f>
        <v>0</v>
      </c>
      <c r="C12" s="8">
        <f t="shared" si="3"/>
        <v>5</v>
      </c>
      <c r="D12" s="8">
        <f t="shared" si="4"/>
        <v>50</v>
      </c>
      <c r="E12" s="8">
        <f t="shared" si="5"/>
        <v>90</v>
      </c>
      <c r="F12" s="10">
        <f t="shared" si="1"/>
        <v>0</v>
      </c>
      <c r="G12" s="8">
        <f t="shared" si="6"/>
        <v>500</v>
      </c>
      <c r="H12" s="15">
        <f t="shared" si="0"/>
        <v>0</v>
      </c>
    </row>
    <row r="13" spans="1:8" s="2" customFormat="1" ht="13.5">
      <c r="A13" s="7">
        <f t="shared" si="2"/>
        <v>39529</v>
      </c>
      <c r="B13" s="10">
        <f>'Soil Moisture Worksheet'!O13</f>
        <v>0</v>
      </c>
      <c r="C13" s="8">
        <f t="shared" si="3"/>
        <v>5</v>
      </c>
      <c r="D13" s="8">
        <f t="shared" si="4"/>
        <v>50</v>
      </c>
      <c r="E13" s="8">
        <f t="shared" si="5"/>
        <v>90</v>
      </c>
      <c r="F13" s="10">
        <f t="shared" si="1"/>
        <v>0</v>
      </c>
      <c r="G13" s="8">
        <f t="shared" si="6"/>
        <v>500</v>
      </c>
      <c r="H13" s="15">
        <f t="shared" si="0"/>
        <v>0</v>
      </c>
    </row>
    <row r="14" spans="1:8" s="2" customFormat="1" ht="13.5">
      <c r="A14" s="7">
        <f t="shared" si="2"/>
        <v>39530</v>
      </c>
      <c r="B14" s="10">
        <f>'Soil Moisture Worksheet'!O14</f>
        <v>31</v>
      </c>
      <c r="C14" s="8">
        <f t="shared" si="3"/>
        <v>5</v>
      </c>
      <c r="D14" s="8">
        <f t="shared" si="4"/>
        <v>50</v>
      </c>
      <c r="E14" s="8">
        <f t="shared" si="5"/>
        <v>90</v>
      </c>
      <c r="F14" s="10">
        <f t="shared" si="1"/>
        <v>92052.09973753282</v>
      </c>
      <c r="G14" s="8">
        <f t="shared" si="6"/>
        <v>500</v>
      </c>
      <c r="H14" s="15">
        <f aca="true" t="shared" si="7" ref="H14:H33">F14/(G14*60)</f>
        <v>3.0684033245844273</v>
      </c>
    </row>
    <row r="15" spans="1:8" s="2" customFormat="1" ht="13.5">
      <c r="A15" s="7">
        <f t="shared" si="2"/>
        <v>39531</v>
      </c>
      <c r="B15" s="10">
        <f>'Soil Moisture Worksheet'!O15</f>
        <v>0</v>
      </c>
      <c r="C15" s="8">
        <f t="shared" si="3"/>
        <v>5</v>
      </c>
      <c r="D15" s="8">
        <f t="shared" si="4"/>
        <v>50</v>
      </c>
      <c r="E15" s="8">
        <f t="shared" si="5"/>
        <v>90</v>
      </c>
      <c r="F15" s="10">
        <f t="shared" si="1"/>
        <v>0</v>
      </c>
      <c r="G15" s="8">
        <f t="shared" si="6"/>
        <v>500</v>
      </c>
      <c r="H15" s="15">
        <f t="shared" si="7"/>
        <v>0</v>
      </c>
    </row>
    <row r="16" spans="1:8" s="2" customFormat="1" ht="13.5">
      <c r="A16" s="7">
        <f t="shared" si="2"/>
        <v>39532</v>
      </c>
      <c r="B16" s="10">
        <f>'Soil Moisture Worksheet'!O16</f>
        <v>0</v>
      </c>
      <c r="C16" s="8">
        <f t="shared" si="3"/>
        <v>5</v>
      </c>
      <c r="D16" s="8">
        <f t="shared" si="4"/>
        <v>50</v>
      </c>
      <c r="E16" s="8">
        <f t="shared" si="5"/>
        <v>90</v>
      </c>
      <c r="F16" s="10">
        <f t="shared" si="1"/>
        <v>0</v>
      </c>
      <c r="G16" s="8">
        <f t="shared" si="6"/>
        <v>500</v>
      </c>
      <c r="H16" s="15">
        <f t="shared" si="7"/>
        <v>0</v>
      </c>
    </row>
    <row r="17" spans="1:8" s="2" customFormat="1" ht="13.5">
      <c r="A17" s="7">
        <f t="shared" si="2"/>
        <v>39533</v>
      </c>
      <c r="B17" s="10">
        <f>'Soil Moisture Worksheet'!O17</f>
        <v>0</v>
      </c>
      <c r="C17" s="8">
        <f t="shared" si="3"/>
        <v>5</v>
      </c>
      <c r="D17" s="8">
        <f t="shared" si="4"/>
        <v>50</v>
      </c>
      <c r="E17" s="8">
        <f t="shared" si="5"/>
        <v>90</v>
      </c>
      <c r="F17" s="10">
        <f t="shared" si="1"/>
        <v>0</v>
      </c>
      <c r="G17" s="8">
        <f t="shared" si="6"/>
        <v>500</v>
      </c>
      <c r="H17" s="15">
        <f t="shared" si="7"/>
        <v>0</v>
      </c>
    </row>
    <row r="18" spans="1:8" s="2" customFormat="1" ht="13.5">
      <c r="A18" s="7">
        <f t="shared" si="2"/>
        <v>39534</v>
      </c>
      <c r="B18" s="10">
        <f>'Soil Moisture Worksheet'!O18</f>
        <v>0</v>
      </c>
      <c r="C18" s="8">
        <f t="shared" si="3"/>
        <v>5</v>
      </c>
      <c r="D18" s="8">
        <f t="shared" si="4"/>
        <v>50</v>
      </c>
      <c r="E18" s="8">
        <f t="shared" si="5"/>
        <v>90</v>
      </c>
      <c r="F18" s="10">
        <f t="shared" si="1"/>
        <v>0</v>
      </c>
      <c r="G18" s="8">
        <f t="shared" si="6"/>
        <v>500</v>
      </c>
      <c r="H18" s="15">
        <f t="shared" si="7"/>
        <v>0</v>
      </c>
    </row>
    <row r="19" spans="1:8" s="2" customFormat="1" ht="13.5">
      <c r="A19" s="7">
        <f t="shared" si="2"/>
        <v>39535</v>
      </c>
      <c r="B19" s="10">
        <f>'Soil Moisture Worksheet'!O19</f>
        <v>0</v>
      </c>
      <c r="C19" s="8">
        <f t="shared" si="3"/>
        <v>5</v>
      </c>
      <c r="D19" s="8">
        <f t="shared" si="4"/>
        <v>50</v>
      </c>
      <c r="E19" s="8">
        <f t="shared" si="5"/>
        <v>90</v>
      </c>
      <c r="F19" s="10">
        <f t="shared" si="1"/>
        <v>0</v>
      </c>
      <c r="G19" s="8">
        <f t="shared" si="6"/>
        <v>500</v>
      </c>
      <c r="H19" s="15">
        <f t="shared" si="7"/>
        <v>0</v>
      </c>
    </row>
    <row r="20" spans="1:8" s="2" customFormat="1" ht="13.5">
      <c r="A20" s="7">
        <f t="shared" si="2"/>
        <v>39536</v>
      </c>
      <c r="B20" s="10">
        <f>'Soil Moisture Worksheet'!O20</f>
        <v>0</v>
      </c>
      <c r="C20" s="8">
        <f t="shared" si="3"/>
        <v>5</v>
      </c>
      <c r="D20" s="8">
        <f t="shared" si="4"/>
        <v>50</v>
      </c>
      <c r="E20" s="8">
        <f t="shared" si="5"/>
        <v>90</v>
      </c>
      <c r="F20" s="10">
        <f t="shared" si="1"/>
        <v>0</v>
      </c>
      <c r="G20" s="8">
        <f t="shared" si="6"/>
        <v>500</v>
      </c>
      <c r="H20" s="15">
        <f t="shared" si="7"/>
        <v>0</v>
      </c>
    </row>
    <row r="21" spans="1:8" s="2" customFormat="1" ht="13.5">
      <c r="A21" s="7">
        <f t="shared" si="2"/>
        <v>39537</v>
      </c>
      <c r="B21" s="10">
        <f>'Soil Moisture Worksheet'!O21</f>
        <v>0</v>
      </c>
      <c r="C21" s="8">
        <f t="shared" si="3"/>
        <v>5</v>
      </c>
      <c r="D21" s="8">
        <f t="shared" si="4"/>
        <v>50</v>
      </c>
      <c r="E21" s="8">
        <f t="shared" si="5"/>
        <v>90</v>
      </c>
      <c r="F21" s="10">
        <f t="shared" si="1"/>
        <v>0</v>
      </c>
      <c r="G21" s="8">
        <f t="shared" si="6"/>
        <v>500</v>
      </c>
      <c r="H21" s="15">
        <f t="shared" si="7"/>
        <v>0</v>
      </c>
    </row>
    <row r="22" spans="1:8" s="2" customFormat="1" ht="13.5">
      <c r="A22" s="7">
        <f t="shared" si="2"/>
        <v>39538</v>
      </c>
      <c r="B22" s="10">
        <f>'Soil Moisture Worksheet'!O22</f>
        <v>40</v>
      </c>
      <c r="C22" s="8">
        <f t="shared" si="3"/>
        <v>5</v>
      </c>
      <c r="D22" s="8">
        <f t="shared" si="4"/>
        <v>50</v>
      </c>
      <c r="E22" s="8">
        <f t="shared" si="5"/>
        <v>90</v>
      </c>
      <c r="F22" s="10">
        <f t="shared" si="1"/>
        <v>118776.90288713912</v>
      </c>
      <c r="G22" s="8">
        <f t="shared" si="6"/>
        <v>500</v>
      </c>
      <c r="H22" s="15">
        <f t="shared" si="7"/>
        <v>3.9592300962379707</v>
      </c>
    </row>
    <row r="23" spans="1:8" s="2" customFormat="1" ht="13.5">
      <c r="A23" s="7">
        <f t="shared" si="2"/>
        <v>39539</v>
      </c>
      <c r="B23" s="10">
        <f>'Soil Moisture Worksheet'!O23</f>
        <v>0</v>
      </c>
      <c r="C23" s="8">
        <f t="shared" si="3"/>
        <v>5</v>
      </c>
      <c r="D23" s="8">
        <f t="shared" si="4"/>
        <v>50</v>
      </c>
      <c r="E23" s="8">
        <f t="shared" si="5"/>
        <v>90</v>
      </c>
      <c r="F23" s="10">
        <f t="shared" si="1"/>
        <v>0</v>
      </c>
      <c r="G23" s="8">
        <f t="shared" si="6"/>
        <v>500</v>
      </c>
      <c r="H23" s="15">
        <f t="shared" si="7"/>
        <v>0</v>
      </c>
    </row>
    <row r="24" spans="1:8" s="2" customFormat="1" ht="13.5">
      <c r="A24" s="7">
        <f t="shared" si="2"/>
        <v>39540</v>
      </c>
      <c r="B24" s="10">
        <f>'Soil Moisture Worksheet'!O24</f>
        <v>0</v>
      </c>
      <c r="C24" s="8">
        <f t="shared" si="3"/>
        <v>5</v>
      </c>
      <c r="D24" s="8">
        <f t="shared" si="4"/>
        <v>50</v>
      </c>
      <c r="E24" s="8">
        <f t="shared" si="5"/>
        <v>90</v>
      </c>
      <c r="F24" s="10">
        <f t="shared" si="1"/>
        <v>0</v>
      </c>
      <c r="G24" s="8">
        <f t="shared" si="6"/>
        <v>500</v>
      </c>
      <c r="H24" s="15">
        <f t="shared" si="7"/>
        <v>0</v>
      </c>
    </row>
    <row r="25" spans="1:8" s="2" customFormat="1" ht="13.5">
      <c r="A25" s="7">
        <f t="shared" si="2"/>
        <v>39541</v>
      </c>
      <c r="B25" s="10">
        <f>'Soil Moisture Worksheet'!O25</f>
        <v>0</v>
      </c>
      <c r="C25" s="8">
        <f t="shared" si="3"/>
        <v>5</v>
      </c>
      <c r="D25" s="8">
        <f t="shared" si="4"/>
        <v>50</v>
      </c>
      <c r="E25" s="8">
        <f t="shared" si="5"/>
        <v>90</v>
      </c>
      <c r="F25" s="10">
        <f t="shared" si="1"/>
        <v>0</v>
      </c>
      <c r="G25" s="8">
        <f t="shared" si="6"/>
        <v>500</v>
      </c>
      <c r="H25" s="15">
        <f t="shared" si="7"/>
        <v>0</v>
      </c>
    </row>
    <row r="26" spans="1:8" s="2" customFormat="1" ht="13.5">
      <c r="A26" s="7">
        <f t="shared" si="2"/>
        <v>39542</v>
      </c>
      <c r="B26" s="10">
        <f>'Soil Moisture Worksheet'!O26</f>
        <v>0</v>
      </c>
      <c r="C26" s="8">
        <f t="shared" si="3"/>
        <v>5</v>
      </c>
      <c r="D26" s="8">
        <f t="shared" si="4"/>
        <v>50</v>
      </c>
      <c r="E26" s="8">
        <f t="shared" si="5"/>
        <v>90</v>
      </c>
      <c r="F26" s="10">
        <f t="shared" si="1"/>
        <v>0</v>
      </c>
      <c r="G26" s="8">
        <f t="shared" si="6"/>
        <v>500</v>
      </c>
      <c r="H26" s="15">
        <f t="shared" si="7"/>
        <v>0</v>
      </c>
    </row>
    <row r="27" spans="1:8" s="2" customFormat="1" ht="13.5">
      <c r="A27" s="7">
        <f t="shared" si="2"/>
        <v>39543</v>
      </c>
      <c r="B27" s="10">
        <f>'Soil Moisture Worksheet'!O27</f>
        <v>0</v>
      </c>
      <c r="C27" s="8">
        <f t="shared" si="3"/>
        <v>5</v>
      </c>
      <c r="D27" s="8">
        <f t="shared" si="4"/>
        <v>50</v>
      </c>
      <c r="E27" s="8">
        <f t="shared" si="5"/>
        <v>90</v>
      </c>
      <c r="F27" s="10">
        <f t="shared" si="1"/>
        <v>0</v>
      </c>
      <c r="G27" s="8">
        <f t="shared" si="6"/>
        <v>500</v>
      </c>
      <c r="H27" s="15">
        <f t="shared" si="7"/>
        <v>0</v>
      </c>
    </row>
    <row r="28" spans="1:8" s="2" customFormat="1" ht="13.5">
      <c r="A28" s="7">
        <f t="shared" si="2"/>
        <v>39544</v>
      </c>
      <c r="B28" s="10">
        <f>'Soil Moisture Worksheet'!O28</f>
        <v>0</v>
      </c>
      <c r="C28" s="8">
        <f t="shared" si="3"/>
        <v>5</v>
      </c>
      <c r="D28" s="8">
        <f t="shared" si="4"/>
        <v>50</v>
      </c>
      <c r="E28" s="8">
        <f t="shared" si="5"/>
        <v>90</v>
      </c>
      <c r="F28" s="10">
        <f t="shared" si="1"/>
        <v>0</v>
      </c>
      <c r="G28" s="8">
        <f t="shared" si="6"/>
        <v>500</v>
      </c>
      <c r="H28" s="15">
        <f t="shared" si="7"/>
        <v>0</v>
      </c>
    </row>
    <row r="29" spans="1:8" s="2" customFormat="1" ht="13.5">
      <c r="A29" s="7">
        <f t="shared" si="2"/>
        <v>39545</v>
      </c>
      <c r="B29" s="10">
        <f>'Soil Moisture Worksheet'!O29</f>
        <v>0</v>
      </c>
      <c r="C29" s="8">
        <f t="shared" si="3"/>
        <v>5</v>
      </c>
      <c r="D29" s="8">
        <f t="shared" si="4"/>
        <v>50</v>
      </c>
      <c r="E29" s="8">
        <f t="shared" si="5"/>
        <v>90</v>
      </c>
      <c r="F29" s="10">
        <f t="shared" si="1"/>
        <v>0</v>
      </c>
      <c r="G29" s="8">
        <f t="shared" si="6"/>
        <v>500</v>
      </c>
      <c r="H29" s="15">
        <f t="shared" si="7"/>
        <v>0</v>
      </c>
    </row>
    <row r="30" spans="1:8" s="2" customFormat="1" ht="13.5">
      <c r="A30" s="7">
        <f t="shared" si="2"/>
        <v>39546</v>
      </c>
      <c r="B30" s="10">
        <f>'Soil Moisture Worksheet'!O30</f>
        <v>45</v>
      </c>
      <c r="C30" s="8">
        <f t="shared" si="3"/>
        <v>5</v>
      </c>
      <c r="D30" s="8">
        <f t="shared" si="4"/>
        <v>50</v>
      </c>
      <c r="E30" s="8">
        <f t="shared" si="5"/>
        <v>90</v>
      </c>
      <c r="F30" s="10">
        <f t="shared" si="1"/>
        <v>133624.0157480315</v>
      </c>
      <c r="G30" s="8">
        <f t="shared" si="6"/>
        <v>500</v>
      </c>
      <c r="H30" s="15">
        <f t="shared" si="7"/>
        <v>4.454133858267716</v>
      </c>
    </row>
    <row r="31" spans="1:8" s="2" customFormat="1" ht="13.5">
      <c r="A31" s="7">
        <f t="shared" si="2"/>
        <v>39547</v>
      </c>
      <c r="B31" s="10">
        <f>'Soil Moisture Worksheet'!O31</f>
        <v>0</v>
      </c>
      <c r="C31" s="8">
        <f t="shared" si="3"/>
        <v>5</v>
      </c>
      <c r="D31" s="8">
        <f t="shared" si="4"/>
        <v>50</v>
      </c>
      <c r="E31" s="8">
        <f t="shared" si="5"/>
        <v>90</v>
      </c>
      <c r="F31" s="10">
        <f t="shared" si="1"/>
        <v>0</v>
      </c>
      <c r="G31" s="8">
        <f t="shared" si="6"/>
        <v>500</v>
      </c>
      <c r="H31" s="15">
        <f t="shared" si="7"/>
        <v>0</v>
      </c>
    </row>
    <row r="32" spans="1:8" s="2" customFormat="1" ht="13.5">
      <c r="A32" s="7">
        <f t="shared" si="2"/>
        <v>39548</v>
      </c>
      <c r="B32" s="10">
        <f>'Soil Moisture Worksheet'!O32</f>
        <v>0</v>
      </c>
      <c r="C32" s="8">
        <f t="shared" si="3"/>
        <v>5</v>
      </c>
      <c r="D32" s="8">
        <f t="shared" si="4"/>
        <v>50</v>
      </c>
      <c r="E32" s="8">
        <f t="shared" si="5"/>
        <v>90</v>
      </c>
      <c r="F32" s="10">
        <f t="shared" si="1"/>
        <v>0</v>
      </c>
      <c r="G32" s="8">
        <f t="shared" si="6"/>
        <v>500</v>
      </c>
      <c r="H32" s="15">
        <f t="shared" si="7"/>
        <v>0</v>
      </c>
    </row>
    <row r="33" spans="1:8" s="2" customFormat="1" ht="13.5">
      <c r="A33" s="7">
        <f t="shared" si="2"/>
        <v>39549</v>
      </c>
      <c r="B33" s="10">
        <f>'Soil Moisture Worksheet'!O33</f>
        <v>0</v>
      </c>
      <c r="C33" s="8">
        <f t="shared" si="3"/>
        <v>5</v>
      </c>
      <c r="D33" s="8">
        <f t="shared" si="4"/>
        <v>50</v>
      </c>
      <c r="E33" s="8">
        <f t="shared" si="5"/>
        <v>90</v>
      </c>
      <c r="F33" s="10">
        <f t="shared" si="1"/>
        <v>0</v>
      </c>
      <c r="G33" s="8">
        <f t="shared" si="6"/>
        <v>500</v>
      </c>
      <c r="H33" s="15">
        <f t="shared" si="7"/>
        <v>0</v>
      </c>
    </row>
    <row r="34" spans="1:8" ht="13.5">
      <c r="A34" s="7">
        <f t="shared" si="2"/>
        <v>39550</v>
      </c>
      <c r="B34" s="10">
        <f>'Soil Moisture Worksheet'!O34</f>
        <v>0</v>
      </c>
      <c r="C34" s="8">
        <f t="shared" si="3"/>
        <v>5</v>
      </c>
      <c r="D34" s="8">
        <f t="shared" si="4"/>
        <v>50</v>
      </c>
      <c r="E34" s="8">
        <f t="shared" si="5"/>
        <v>90</v>
      </c>
      <c r="F34" s="10">
        <f aca="true" t="shared" si="8" ref="F34:F89">((B34/25.4/12)*C34*43560*7.48/(E34/100))*D34/100</f>
        <v>0</v>
      </c>
      <c r="G34" s="8">
        <f t="shared" si="6"/>
        <v>500</v>
      </c>
      <c r="H34" s="15">
        <f aca="true" t="shared" si="9" ref="H34:H89">F34/(G34*60)</f>
        <v>0</v>
      </c>
    </row>
    <row r="35" spans="1:8" ht="13.5">
      <c r="A35" s="7">
        <f t="shared" si="2"/>
        <v>39551</v>
      </c>
      <c r="B35" s="10">
        <f>'Soil Moisture Worksheet'!O35</f>
        <v>0</v>
      </c>
      <c r="C35" s="8">
        <f t="shared" si="3"/>
        <v>5</v>
      </c>
      <c r="D35" s="8">
        <f t="shared" si="4"/>
        <v>50</v>
      </c>
      <c r="E35" s="8">
        <f t="shared" si="5"/>
        <v>90</v>
      </c>
      <c r="F35" s="10">
        <f t="shared" si="8"/>
        <v>0</v>
      </c>
      <c r="G35" s="8">
        <f t="shared" si="6"/>
        <v>500</v>
      </c>
      <c r="H35" s="15">
        <f t="shared" si="9"/>
        <v>0</v>
      </c>
    </row>
    <row r="36" spans="1:8" ht="13.5">
      <c r="A36" s="7">
        <f t="shared" si="2"/>
        <v>39552</v>
      </c>
      <c r="B36" s="10">
        <f>'Soil Moisture Worksheet'!O36</f>
        <v>0</v>
      </c>
      <c r="C36" s="8">
        <f t="shared" si="3"/>
        <v>5</v>
      </c>
      <c r="D36" s="8">
        <f t="shared" si="4"/>
        <v>50</v>
      </c>
      <c r="E36" s="8">
        <f t="shared" si="5"/>
        <v>90</v>
      </c>
      <c r="F36" s="10">
        <f t="shared" si="8"/>
        <v>0</v>
      </c>
      <c r="G36" s="8">
        <f t="shared" si="6"/>
        <v>500</v>
      </c>
      <c r="H36" s="15">
        <f t="shared" si="9"/>
        <v>0</v>
      </c>
    </row>
    <row r="37" spans="1:8" ht="13.5">
      <c r="A37" s="7">
        <f t="shared" si="2"/>
        <v>39553</v>
      </c>
      <c r="B37" s="10">
        <f>'Soil Moisture Worksheet'!O37</f>
        <v>0</v>
      </c>
      <c r="C37" s="8">
        <f t="shared" si="3"/>
        <v>5</v>
      </c>
      <c r="D37" s="8">
        <f t="shared" si="4"/>
        <v>50</v>
      </c>
      <c r="E37" s="8">
        <f t="shared" si="5"/>
        <v>90</v>
      </c>
      <c r="F37" s="10">
        <f t="shared" si="8"/>
        <v>0</v>
      </c>
      <c r="G37" s="8">
        <f t="shared" si="6"/>
        <v>500</v>
      </c>
      <c r="H37" s="15">
        <f t="shared" si="9"/>
        <v>0</v>
      </c>
    </row>
    <row r="38" spans="1:8" ht="13.5">
      <c r="A38" s="7">
        <f t="shared" si="2"/>
        <v>39554</v>
      </c>
      <c r="B38" s="10">
        <f>'Soil Moisture Worksheet'!O38</f>
        <v>50</v>
      </c>
      <c r="C38" s="8">
        <f t="shared" si="3"/>
        <v>5</v>
      </c>
      <c r="D38" s="8">
        <f t="shared" si="4"/>
        <v>50</v>
      </c>
      <c r="E38" s="8">
        <f t="shared" si="5"/>
        <v>90</v>
      </c>
      <c r="F38" s="10">
        <f t="shared" si="8"/>
        <v>148471.1286089239</v>
      </c>
      <c r="G38" s="8">
        <f t="shared" si="6"/>
        <v>500</v>
      </c>
      <c r="H38" s="15">
        <f t="shared" si="9"/>
        <v>4.949037620297464</v>
      </c>
    </row>
    <row r="39" spans="1:8" ht="13.5">
      <c r="A39" s="7">
        <f t="shared" si="2"/>
        <v>39555</v>
      </c>
      <c r="B39" s="10">
        <f>'Soil Moisture Worksheet'!O39</f>
        <v>0</v>
      </c>
      <c r="C39" s="8">
        <f t="shared" si="3"/>
        <v>5</v>
      </c>
      <c r="D39" s="8">
        <f t="shared" si="4"/>
        <v>50</v>
      </c>
      <c r="E39" s="8">
        <f t="shared" si="5"/>
        <v>90</v>
      </c>
      <c r="F39" s="10">
        <f t="shared" si="8"/>
        <v>0</v>
      </c>
      <c r="G39" s="8">
        <f t="shared" si="6"/>
        <v>500</v>
      </c>
      <c r="H39" s="15">
        <f t="shared" si="9"/>
        <v>0</v>
      </c>
    </row>
    <row r="40" spans="1:8" ht="13.5">
      <c r="A40" s="7">
        <f t="shared" si="2"/>
        <v>39556</v>
      </c>
      <c r="B40" s="10">
        <f>'Soil Moisture Worksheet'!O40</f>
        <v>0</v>
      </c>
      <c r="C40" s="8">
        <f t="shared" si="3"/>
        <v>5</v>
      </c>
      <c r="D40" s="8">
        <f t="shared" si="4"/>
        <v>50</v>
      </c>
      <c r="E40" s="8">
        <f t="shared" si="5"/>
        <v>90</v>
      </c>
      <c r="F40" s="10">
        <f t="shared" si="8"/>
        <v>0</v>
      </c>
      <c r="G40" s="8">
        <f t="shared" si="6"/>
        <v>500</v>
      </c>
      <c r="H40" s="15">
        <f t="shared" si="9"/>
        <v>0</v>
      </c>
    </row>
    <row r="41" spans="1:8" ht="13.5">
      <c r="A41" s="7">
        <f t="shared" si="2"/>
        <v>39557</v>
      </c>
      <c r="B41" s="10">
        <f>'Soil Moisture Worksheet'!O41</f>
        <v>0</v>
      </c>
      <c r="C41" s="8">
        <f t="shared" si="3"/>
        <v>5</v>
      </c>
      <c r="D41" s="8">
        <f t="shared" si="4"/>
        <v>50</v>
      </c>
      <c r="E41" s="8">
        <f t="shared" si="5"/>
        <v>90</v>
      </c>
      <c r="F41" s="10">
        <f t="shared" si="8"/>
        <v>0</v>
      </c>
      <c r="G41" s="8">
        <f t="shared" si="6"/>
        <v>500</v>
      </c>
      <c r="H41" s="15">
        <f t="shared" si="9"/>
        <v>0</v>
      </c>
    </row>
    <row r="42" spans="1:8" ht="13.5">
      <c r="A42" s="7">
        <f t="shared" si="2"/>
        <v>39558</v>
      </c>
      <c r="B42" s="10">
        <f>'Soil Moisture Worksheet'!O42</f>
        <v>0</v>
      </c>
      <c r="C42" s="8">
        <f t="shared" si="3"/>
        <v>5</v>
      </c>
      <c r="D42" s="8">
        <f t="shared" si="4"/>
        <v>50</v>
      </c>
      <c r="E42" s="8">
        <f t="shared" si="5"/>
        <v>90</v>
      </c>
      <c r="F42" s="10">
        <f t="shared" si="8"/>
        <v>0</v>
      </c>
      <c r="G42" s="8">
        <f t="shared" si="6"/>
        <v>500</v>
      </c>
      <c r="H42" s="15">
        <f t="shared" si="9"/>
        <v>0</v>
      </c>
    </row>
    <row r="43" spans="1:8" ht="13.5">
      <c r="A43" s="7">
        <f t="shared" si="2"/>
        <v>39559</v>
      </c>
      <c r="B43" s="10">
        <f>'Soil Moisture Worksheet'!O43</f>
        <v>0</v>
      </c>
      <c r="C43" s="8">
        <f t="shared" si="3"/>
        <v>5</v>
      </c>
      <c r="D43" s="8">
        <f t="shared" si="4"/>
        <v>50</v>
      </c>
      <c r="E43" s="8">
        <f t="shared" si="5"/>
        <v>90</v>
      </c>
      <c r="F43" s="10">
        <f t="shared" si="8"/>
        <v>0</v>
      </c>
      <c r="G43" s="8">
        <f t="shared" si="6"/>
        <v>500</v>
      </c>
      <c r="H43" s="15">
        <f t="shared" si="9"/>
        <v>0</v>
      </c>
    </row>
    <row r="44" spans="1:8" ht="13.5">
      <c r="A44" s="7">
        <f t="shared" si="2"/>
        <v>39560</v>
      </c>
      <c r="B44" s="10">
        <f>'Soil Moisture Worksheet'!O44</f>
        <v>0</v>
      </c>
      <c r="C44" s="8">
        <f t="shared" si="3"/>
        <v>5</v>
      </c>
      <c r="D44" s="8">
        <f t="shared" si="4"/>
        <v>50</v>
      </c>
      <c r="E44" s="8">
        <f t="shared" si="5"/>
        <v>90</v>
      </c>
      <c r="F44" s="10">
        <f t="shared" si="8"/>
        <v>0</v>
      </c>
      <c r="G44" s="8">
        <f t="shared" si="6"/>
        <v>500</v>
      </c>
      <c r="H44" s="15">
        <f t="shared" si="9"/>
        <v>0</v>
      </c>
    </row>
    <row r="45" spans="1:8" ht="13.5">
      <c r="A45" s="7">
        <f t="shared" si="2"/>
        <v>39561</v>
      </c>
      <c r="B45" s="10">
        <f>'Soil Moisture Worksheet'!O45</f>
        <v>0</v>
      </c>
      <c r="C45" s="8">
        <f t="shared" si="3"/>
        <v>5</v>
      </c>
      <c r="D45" s="8">
        <f t="shared" si="4"/>
        <v>50</v>
      </c>
      <c r="E45" s="8">
        <f t="shared" si="5"/>
        <v>90</v>
      </c>
      <c r="F45" s="10">
        <f t="shared" si="8"/>
        <v>0</v>
      </c>
      <c r="G45" s="8">
        <f t="shared" si="6"/>
        <v>500</v>
      </c>
      <c r="H45" s="15">
        <f t="shared" si="9"/>
        <v>0</v>
      </c>
    </row>
    <row r="46" spans="1:8" ht="13.5">
      <c r="A46" s="7">
        <f t="shared" si="2"/>
        <v>39562</v>
      </c>
      <c r="B46" s="10">
        <f>'Soil Moisture Worksheet'!O46</f>
        <v>0</v>
      </c>
      <c r="C46" s="8">
        <f t="shared" si="3"/>
        <v>5</v>
      </c>
      <c r="D46" s="8">
        <f t="shared" si="4"/>
        <v>50</v>
      </c>
      <c r="E46" s="8">
        <f t="shared" si="5"/>
        <v>90</v>
      </c>
      <c r="F46" s="10">
        <f t="shared" si="8"/>
        <v>0</v>
      </c>
      <c r="G46" s="8">
        <f t="shared" si="6"/>
        <v>500</v>
      </c>
      <c r="H46" s="15">
        <f t="shared" si="9"/>
        <v>0</v>
      </c>
    </row>
    <row r="47" spans="1:8" ht="13.5">
      <c r="A47" s="7">
        <f t="shared" si="2"/>
        <v>39563</v>
      </c>
      <c r="B47" s="10">
        <f>'Soil Moisture Worksheet'!O47</f>
        <v>55</v>
      </c>
      <c r="C47" s="8">
        <f t="shared" si="3"/>
        <v>5</v>
      </c>
      <c r="D47" s="8">
        <f t="shared" si="4"/>
        <v>50</v>
      </c>
      <c r="E47" s="8">
        <f t="shared" si="5"/>
        <v>90</v>
      </c>
      <c r="F47" s="10">
        <f t="shared" si="8"/>
        <v>163318.24146981633</v>
      </c>
      <c r="G47" s="8">
        <f t="shared" si="6"/>
        <v>500</v>
      </c>
      <c r="H47" s="15">
        <f t="shared" si="9"/>
        <v>5.443941382327211</v>
      </c>
    </row>
    <row r="48" spans="1:8" ht="13.5">
      <c r="A48" s="7">
        <f t="shared" si="2"/>
        <v>39564</v>
      </c>
      <c r="B48" s="10">
        <f>'Soil Moisture Worksheet'!O48</f>
        <v>0</v>
      </c>
      <c r="C48" s="8">
        <f t="shared" si="3"/>
        <v>5</v>
      </c>
      <c r="D48" s="8">
        <f t="shared" si="4"/>
        <v>50</v>
      </c>
      <c r="E48" s="8">
        <f t="shared" si="5"/>
        <v>90</v>
      </c>
      <c r="F48" s="10">
        <f t="shared" si="8"/>
        <v>0</v>
      </c>
      <c r="G48" s="8">
        <f t="shared" si="6"/>
        <v>500</v>
      </c>
      <c r="H48" s="15">
        <f t="shared" si="9"/>
        <v>0</v>
      </c>
    </row>
    <row r="49" spans="1:8" ht="13.5">
      <c r="A49" s="7">
        <f t="shared" si="2"/>
        <v>39565</v>
      </c>
      <c r="B49" s="10">
        <f>'Soil Moisture Worksheet'!O49</f>
        <v>0</v>
      </c>
      <c r="C49" s="8">
        <f t="shared" si="3"/>
        <v>5</v>
      </c>
      <c r="D49" s="8">
        <f t="shared" si="4"/>
        <v>50</v>
      </c>
      <c r="E49" s="8">
        <f t="shared" si="5"/>
        <v>90</v>
      </c>
      <c r="F49" s="10">
        <f t="shared" si="8"/>
        <v>0</v>
      </c>
      <c r="G49" s="8">
        <f t="shared" si="6"/>
        <v>500</v>
      </c>
      <c r="H49" s="15">
        <f t="shared" si="9"/>
        <v>0</v>
      </c>
    </row>
    <row r="50" spans="1:8" ht="13.5">
      <c r="A50" s="7">
        <f t="shared" si="2"/>
        <v>39566</v>
      </c>
      <c r="B50" s="10">
        <f>'Soil Moisture Worksheet'!O50</f>
        <v>0</v>
      </c>
      <c r="C50" s="8">
        <f t="shared" si="3"/>
        <v>5</v>
      </c>
      <c r="D50" s="8">
        <f t="shared" si="4"/>
        <v>50</v>
      </c>
      <c r="E50" s="8">
        <f t="shared" si="5"/>
        <v>90</v>
      </c>
      <c r="F50" s="10">
        <f t="shared" si="8"/>
        <v>0</v>
      </c>
      <c r="G50" s="8">
        <f t="shared" si="6"/>
        <v>500</v>
      </c>
      <c r="H50" s="15">
        <f t="shared" si="9"/>
        <v>0</v>
      </c>
    </row>
    <row r="51" spans="1:8" ht="13.5">
      <c r="A51" s="7">
        <f t="shared" si="2"/>
        <v>39567</v>
      </c>
      <c r="B51" s="10">
        <f>'Soil Moisture Worksheet'!O51</f>
        <v>0</v>
      </c>
      <c r="C51" s="8">
        <f t="shared" si="3"/>
        <v>5</v>
      </c>
      <c r="D51" s="8">
        <f t="shared" si="4"/>
        <v>50</v>
      </c>
      <c r="E51" s="8">
        <f t="shared" si="5"/>
        <v>90</v>
      </c>
      <c r="F51" s="10">
        <f t="shared" si="8"/>
        <v>0</v>
      </c>
      <c r="G51" s="8">
        <f t="shared" si="6"/>
        <v>500</v>
      </c>
      <c r="H51" s="15">
        <f t="shared" si="9"/>
        <v>0</v>
      </c>
    </row>
    <row r="52" spans="1:8" ht="13.5">
      <c r="A52" s="7">
        <f t="shared" si="2"/>
        <v>39568</v>
      </c>
      <c r="B52" s="10">
        <f>'Soil Moisture Worksheet'!O52</f>
        <v>0</v>
      </c>
      <c r="C52" s="8">
        <f t="shared" si="3"/>
        <v>5</v>
      </c>
      <c r="D52" s="8">
        <f t="shared" si="4"/>
        <v>50</v>
      </c>
      <c r="E52" s="8">
        <f t="shared" si="5"/>
        <v>90</v>
      </c>
      <c r="F52" s="10">
        <f t="shared" si="8"/>
        <v>0</v>
      </c>
      <c r="G52" s="8">
        <f t="shared" si="6"/>
        <v>500</v>
      </c>
      <c r="H52" s="15">
        <f t="shared" si="9"/>
        <v>0</v>
      </c>
    </row>
    <row r="53" spans="1:8" ht="13.5">
      <c r="A53" s="7">
        <f t="shared" si="2"/>
        <v>39569</v>
      </c>
      <c r="B53" s="10">
        <f>'Soil Moisture Worksheet'!O53</f>
        <v>0</v>
      </c>
      <c r="C53" s="8">
        <f t="shared" si="3"/>
        <v>5</v>
      </c>
      <c r="D53" s="8">
        <f t="shared" si="4"/>
        <v>50</v>
      </c>
      <c r="E53" s="8">
        <f t="shared" si="5"/>
        <v>90</v>
      </c>
      <c r="F53" s="10">
        <f t="shared" si="8"/>
        <v>0</v>
      </c>
      <c r="G53" s="8">
        <f t="shared" si="6"/>
        <v>500</v>
      </c>
      <c r="H53" s="15">
        <f t="shared" si="9"/>
        <v>0</v>
      </c>
    </row>
    <row r="54" spans="1:8" ht="13.5">
      <c r="A54" s="7">
        <f t="shared" si="2"/>
        <v>39570</v>
      </c>
      <c r="B54" s="10">
        <f>'Soil Moisture Worksheet'!O54</f>
        <v>0</v>
      </c>
      <c r="C54" s="8">
        <f t="shared" si="3"/>
        <v>5</v>
      </c>
      <c r="D54" s="8">
        <f t="shared" si="4"/>
        <v>50</v>
      </c>
      <c r="E54" s="8">
        <f t="shared" si="5"/>
        <v>90</v>
      </c>
      <c r="F54" s="10">
        <f t="shared" si="8"/>
        <v>0</v>
      </c>
      <c r="G54" s="8">
        <f t="shared" si="6"/>
        <v>500</v>
      </c>
      <c r="H54" s="15">
        <f t="shared" si="9"/>
        <v>0</v>
      </c>
    </row>
    <row r="55" spans="1:8" ht="13.5">
      <c r="A55" s="7">
        <f t="shared" si="2"/>
        <v>39571</v>
      </c>
      <c r="B55" s="10">
        <f>'Soil Moisture Worksheet'!O55</f>
        <v>0</v>
      </c>
      <c r="C55" s="8">
        <f t="shared" si="3"/>
        <v>5</v>
      </c>
      <c r="D55" s="8">
        <f t="shared" si="4"/>
        <v>50</v>
      </c>
      <c r="E55" s="8">
        <f t="shared" si="5"/>
        <v>90</v>
      </c>
      <c r="F55" s="10">
        <f t="shared" si="8"/>
        <v>0</v>
      </c>
      <c r="G55" s="8">
        <f t="shared" si="6"/>
        <v>500</v>
      </c>
      <c r="H55" s="15">
        <f t="shared" si="9"/>
        <v>0</v>
      </c>
    </row>
    <row r="56" spans="1:8" ht="13.5">
      <c r="A56" s="7">
        <f t="shared" si="2"/>
        <v>39572</v>
      </c>
      <c r="B56" s="10">
        <f>'Soil Moisture Worksheet'!O56</f>
        <v>60</v>
      </c>
      <c r="C56" s="8">
        <f t="shared" si="3"/>
        <v>5</v>
      </c>
      <c r="D56" s="8">
        <f t="shared" si="4"/>
        <v>50</v>
      </c>
      <c r="E56" s="8">
        <f t="shared" si="5"/>
        <v>90</v>
      </c>
      <c r="F56" s="10">
        <f t="shared" si="8"/>
        <v>178165.35433070865</v>
      </c>
      <c r="G56" s="8">
        <f t="shared" si="6"/>
        <v>500</v>
      </c>
      <c r="H56" s="15">
        <f t="shared" si="9"/>
        <v>5.938845144356955</v>
      </c>
    </row>
    <row r="57" spans="1:8" ht="13.5">
      <c r="A57" s="7">
        <f t="shared" si="2"/>
        <v>39573</v>
      </c>
      <c r="B57" s="10">
        <f>'Soil Moisture Worksheet'!O57</f>
        <v>0</v>
      </c>
      <c r="C57" s="8">
        <f t="shared" si="3"/>
        <v>5</v>
      </c>
      <c r="D57" s="8">
        <f t="shared" si="4"/>
        <v>50</v>
      </c>
      <c r="E57" s="8">
        <f t="shared" si="5"/>
        <v>90</v>
      </c>
      <c r="F57" s="10">
        <f t="shared" si="8"/>
        <v>0</v>
      </c>
      <c r="G57" s="8">
        <f t="shared" si="6"/>
        <v>500</v>
      </c>
      <c r="H57" s="15">
        <f t="shared" si="9"/>
        <v>0</v>
      </c>
    </row>
    <row r="58" spans="1:8" ht="13.5">
      <c r="A58" s="7">
        <f t="shared" si="2"/>
        <v>39574</v>
      </c>
      <c r="B58" s="10">
        <f>'Soil Moisture Worksheet'!O58</f>
        <v>0</v>
      </c>
      <c r="C58" s="8">
        <f t="shared" si="3"/>
        <v>5</v>
      </c>
      <c r="D58" s="8">
        <f t="shared" si="4"/>
        <v>50</v>
      </c>
      <c r="E58" s="8">
        <f t="shared" si="5"/>
        <v>90</v>
      </c>
      <c r="F58" s="10">
        <f t="shared" si="8"/>
        <v>0</v>
      </c>
      <c r="G58" s="8">
        <f t="shared" si="6"/>
        <v>500</v>
      </c>
      <c r="H58" s="15">
        <f t="shared" si="9"/>
        <v>0</v>
      </c>
    </row>
    <row r="59" spans="1:8" ht="13.5">
      <c r="A59" s="7">
        <f t="shared" si="2"/>
        <v>39575</v>
      </c>
      <c r="B59" s="10">
        <f>'Soil Moisture Worksheet'!O59</f>
        <v>0</v>
      </c>
      <c r="C59" s="8">
        <f t="shared" si="3"/>
        <v>5</v>
      </c>
      <c r="D59" s="8">
        <f t="shared" si="4"/>
        <v>50</v>
      </c>
      <c r="E59" s="8">
        <f t="shared" si="5"/>
        <v>90</v>
      </c>
      <c r="F59" s="10">
        <f t="shared" si="8"/>
        <v>0</v>
      </c>
      <c r="G59" s="8">
        <f t="shared" si="6"/>
        <v>500</v>
      </c>
      <c r="H59" s="15">
        <f t="shared" si="9"/>
        <v>0</v>
      </c>
    </row>
    <row r="60" spans="1:8" ht="13.5">
      <c r="A60" s="7">
        <f t="shared" si="2"/>
        <v>39576</v>
      </c>
      <c r="B60" s="10">
        <f>'Soil Moisture Worksheet'!O60</f>
        <v>0</v>
      </c>
      <c r="C60" s="8">
        <f t="shared" si="3"/>
        <v>5</v>
      </c>
      <c r="D60" s="8">
        <f t="shared" si="4"/>
        <v>50</v>
      </c>
      <c r="E60" s="8">
        <f t="shared" si="5"/>
        <v>90</v>
      </c>
      <c r="F60" s="10">
        <f t="shared" si="8"/>
        <v>0</v>
      </c>
      <c r="G60" s="8">
        <f t="shared" si="6"/>
        <v>500</v>
      </c>
      <c r="H60" s="15">
        <f t="shared" si="9"/>
        <v>0</v>
      </c>
    </row>
    <row r="61" spans="1:8" ht="13.5">
      <c r="A61" s="7">
        <f t="shared" si="2"/>
        <v>39577</v>
      </c>
      <c r="B61" s="10">
        <f>'Soil Moisture Worksheet'!O61</f>
        <v>0</v>
      </c>
      <c r="C61" s="8">
        <f t="shared" si="3"/>
        <v>5</v>
      </c>
      <c r="D61" s="8">
        <f t="shared" si="4"/>
        <v>50</v>
      </c>
      <c r="E61" s="8">
        <f t="shared" si="5"/>
        <v>90</v>
      </c>
      <c r="F61" s="10">
        <f t="shared" si="8"/>
        <v>0</v>
      </c>
      <c r="G61" s="8">
        <f t="shared" si="6"/>
        <v>500</v>
      </c>
      <c r="H61" s="15">
        <f t="shared" si="9"/>
        <v>0</v>
      </c>
    </row>
    <row r="62" spans="1:8" ht="13.5">
      <c r="A62" s="7">
        <f t="shared" si="2"/>
        <v>39578</v>
      </c>
      <c r="B62" s="10">
        <f>'Soil Moisture Worksheet'!O62</f>
        <v>0</v>
      </c>
      <c r="C62" s="8">
        <f t="shared" si="3"/>
        <v>5</v>
      </c>
      <c r="D62" s="8">
        <f t="shared" si="4"/>
        <v>50</v>
      </c>
      <c r="E62" s="8">
        <f t="shared" si="5"/>
        <v>90</v>
      </c>
      <c r="F62" s="10">
        <f t="shared" si="8"/>
        <v>0</v>
      </c>
      <c r="G62" s="8">
        <f t="shared" si="6"/>
        <v>500</v>
      </c>
      <c r="H62" s="15">
        <f t="shared" si="9"/>
        <v>0</v>
      </c>
    </row>
    <row r="63" spans="1:8" ht="13.5">
      <c r="A63" s="7">
        <f t="shared" si="2"/>
        <v>39579</v>
      </c>
      <c r="B63" s="10">
        <f>'Soil Moisture Worksheet'!O63</f>
        <v>0</v>
      </c>
      <c r="C63" s="8">
        <f t="shared" si="3"/>
        <v>5</v>
      </c>
      <c r="D63" s="8">
        <f t="shared" si="4"/>
        <v>50</v>
      </c>
      <c r="E63" s="8">
        <f t="shared" si="5"/>
        <v>90</v>
      </c>
      <c r="F63" s="10">
        <f t="shared" si="8"/>
        <v>0</v>
      </c>
      <c r="G63" s="8">
        <f t="shared" si="6"/>
        <v>500</v>
      </c>
      <c r="H63" s="15">
        <f t="shared" si="9"/>
        <v>0</v>
      </c>
    </row>
    <row r="64" spans="1:8" ht="13.5">
      <c r="A64" s="7">
        <f t="shared" si="2"/>
        <v>39580</v>
      </c>
      <c r="B64" s="10">
        <f>'Soil Moisture Worksheet'!O64</f>
        <v>0</v>
      </c>
      <c r="C64" s="8">
        <f t="shared" si="3"/>
        <v>5</v>
      </c>
      <c r="D64" s="8">
        <f t="shared" si="4"/>
        <v>50</v>
      </c>
      <c r="E64" s="8">
        <f t="shared" si="5"/>
        <v>90</v>
      </c>
      <c r="F64" s="10">
        <f t="shared" si="8"/>
        <v>0</v>
      </c>
      <c r="G64" s="8">
        <f t="shared" si="6"/>
        <v>500</v>
      </c>
      <c r="H64" s="15">
        <f t="shared" si="9"/>
        <v>0</v>
      </c>
    </row>
    <row r="65" spans="1:8" ht="13.5">
      <c r="A65" s="7">
        <f t="shared" si="2"/>
        <v>39581</v>
      </c>
      <c r="B65" s="10">
        <f>'Soil Moisture Worksheet'!O65</f>
        <v>0</v>
      </c>
      <c r="C65" s="8">
        <f t="shared" si="3"/>
        <v>5</v>
      </c>
      <c r="D65" s="8">
        <f t="shared" si="4"/>
        <v>50</v>
      </c>
      <c r="E65" s="8">
        <f t="shared" si="5"/>
        <v>90</v>
      </c>
      <c r="F65" s="10">
        <f t="shared" si="8"/>
        <v>0</v>
      </c>
      <c r="G65" s="8">
        <f t="shared" si="6"/>
        <v>500</v>
      </c>
      <c r="H65" s="15">
        <f t="shared" si="9"/>
        <v>0</v>
      </c>
    </row>
    <row r="66" spans="1:8" ht="13.5">
      <c r="A66" s="7">
        <f t="shared" si="2"/>
        <v>39582</v>
      </c>
      <c r="B66" s="10">
        <f>'Soil Moisture Worksheet'!O66</f>
        <v>70</v>
      </c>
      <c r="C66" s="8">
        <f t="shared" si="3"/>
        <v>5</v>
      </c>
      <c r="D66" s="8">
        <f t="shared" si="4"/>
        <v>50</v>
      </c>
      <c r="E66" s="8">
        <f t="shared" si="5"/>
        <v>90</v>
      </c>
      <c r="F66" s="10">
        <f t="shared" si="8"/>
        <v>207859.58005249343</v>
      </c>
      <c r="G66" s="8">
        <f t="shared" si="6"/>
        <v>500</v>
      </c>
      <c r="H66" s="15">
        <f t="shared" si="9"/>
        <v>6.928652668416448</v>
      </c>
    </row>
    <row r="67" spans="1:8" ht="13.5">
      <c r="A67" s="7">
        <f t="shared" si="2"/>
        <v>39583</v>
      </c>
      <c r="B67" s="10">
        <f>'Soil Moisture Worksheet'!O67</f>
        <v>0</v>
      </c>
      <c r="C67" s="8">
        <f t="shared" si="3"/>
        <v>5</v>
      </c>
      <c r="D67" s="8">
        <f t="shared" si="4"/>
        <v>50</v>
      </c>
      <c r="E67" s="8">
        <f t="shared" si="5"/>
        <v>90</v>
      </c>
      <c r="F67" s="10">
        <f t="shared" si="8"/>
        <v>0</v>
      </c>
      <c r="G67" s="8">
        <f t="shared" si="6"/>
        <v>500</v>
      </c>
      <c r="H67" s="15">
        <f t="shared" si="9"/>
        <v>0</v>
      </c>
    </row>
    <row r="68" spans="1:8" ht="13.5">
      <c r="A68" s="7">
        <f t="shared" si="2"/>
        <v>39584</v>
      </c>
      <c r="B68" s="10">
        <f>'Soil Moisture Worksheet'!O68</f>
        <v>0</v>
      </c>
      <c r="C68" s="8">
        <f t="shared" si="3"/>
        <v>5</v>
      </c>
      <c r="D68" s="8">
        <f t="shared" si="4"/>
        <v>50</v>
      </c>
      <c r="E68" s="8">
        <f t="shared" si="5"/>
        <v>90</v>
      </c>
      <c r="F68" s="10">
        <f t="shared" si="8"/>
        <v>0</v>
      </c>
      <c r="G68" s="8">
        <f t="shared" si="6"/>
        <v>500</v>
      </c>
      <c r="H68" s="15">
        <f t="shared" si="9"/>
        <v>0</v>
      </c>
    </row>
    <row r="69" spans="1:8" ht="13.5">
      <c r="A69" s="7">
        <f t="shared" si="2"/>
        <v>39585</v>
      </c>
      <c r="B69" s="10">
        <f>'Soil Moisture Worksheet'!O69</f>
        <v>0</v>
      </c>
      <c r="C69" s="8">
        <f t="shared" si="3"/>
        <v>5</v>
      </c>
      <c r="D69" s="8">
        <f t="shared" si="4"/>
        <v>50</v>
      </c>
      <c r="E69" s="8">
        <f t="shared" si="5"/>
        <v>90</v>
      </c>
      <c r="F69" s="10">
        <f t="shared" si="8"/>
        <v>0</v>
      </c>
      <c r="G69" s="8">
        <f t="shared" si="6"/>
        <v>500</v>
      </c>
      <c r="H69" s="15">
        <f t="shared" si="9"/>
        <v>0</v>
      </c>
    </row>
    <row r="70" spans="1:8" ht="13.5">
      <c r="A70" s="7">
        <f t="shared" si="2"/>
        <v>39586</v>
      </c>
      <c r="B70" s="10">
        <f>'Soil Moisture Worksheet'!O70</f>
        <v>0</v>
      </c>
      <c r="C70" s="8">
        <f t="shared" si="3"/>
        <v>5</v>
      </c>
      <c r="D70" s="8">
        <f t="shared" si="4"/>
        <v>50</v>
      </c>
      <c r="E70" s="8">
        <f t="shared" si="5"/>
        <v>90</v>
      </c>
      <c r="F70" s="10">
        <f t="shared" si="8"/>
        <v>0</v>
      </c>
      <c r="G70" s="8">
        <f t="shared" si="6"/>
        <v>500</v>
      </c>
      <c r="H70" s="15">
        <f t="shared" si="9"/>
        <v>0</v>
      </c>
    </row>
    <row r="71" spans="1:8" ht="13.5">
      <c r="A71" s="7">
        <f aca="true" t="shared" si="10" ref="A71:A89">A70+1</f>
        <v>39587</v>
      </c>
      <c r="B71" s="10">
        <f>'Soil Moisture Worksheet'!O71</f>
        <v>0</v>
      </c>
      <c r="C71" s="8">
        <f aca="true" t="shared" si="11" ref="C71:E86">C70</f>
        <v>5</v>
      </c>
      <c r="D71" s="8">
        <f t="shared" si="11"/>
        <v>50</v>
      </c>
      <c r="E71" s="8">
        <f t="shared" si="11"/>
        <v>90</v>
      </c>
      <c r="F71" s="10">
        <f t="shared" si="8"/>
        <v>0</v>
      </c>
      <c r="G71" s="8">
        <f aca="true" t="shared" si="12" ref="G71:G89">G70</f>
        <v>500</v>
      </c>
      <c r="H71" s="15">
        <f t="shared" si="9"/>
        <v>0</v>
      </c>
    </row>
    <row r="72" spans="1:8" ht="13.5">
      <c r="A72" s="7">
        <f t="shared" si="10"/>
        <v>39588</v>
      </c>
      <c r="B72" s="10">
        <f>'Soil Moisture Worksheet'!O72</f>
        <v>0</v>
      </c>
      <c r="C72" s="8">
        <f t="shared" si="11"/>
        <v>5</v>
      </c>
      <c r="D72" s="8">
        <f t="shared" si="11"/>
        <v>50</v>
      </c>
      <c r="E72" s="8">
        <f t="shared" si="11"/>
        <v>90</v>
      </c>
      <c r="F72" s="10">
        <f t="shared" si="8"/>
        <v>0</v>
      </c>
      <c r="G72" s="8">
        <f t="shared" si="12"/>
        <v>500</v>
      </c>
      <c r="H72" s="15">
        <f t="shared" si="9"/>
        <v>0</v>
      </c>
    </row>
    <row r="73" spans="1:8" ht="13.5">
      <c r="A73" s="7">
        <f t="shared" si="10"/>
        <v>39589</v>
      </c>
      <c r="B73" s="10">
        <f>'Soil Moisture Worksheet'!O73</f>
        <v>0</v>
      </c>
      <c r="C73" s="8">
        <f t="shared" si="11"/>
        <v>5</v>
      </c>
      <c r="D73" s="8">
        <f t="shared" si="11"/>
        <v>50</v>
      </c>
      <c r="E73" s="8">
        <f t="shared" si="11"/>
        <v>90</v>
      </c>
      <c r="F73" s="10">
        <f t="shared" si="8"/>
        <v>0</v>
      </c>
      <c r="G73" s="8">
        <f t="shared" si="12"/>
        <v>500</v>
      </c>
      <c r="H73" s="15">
        <f t="shared" si="9"/>
        <v>0</v>
      </c>
    </row>
    <row r="74" spans="1:8" ht="13.5">
      <c r="A74" s="7">
        <f t="shared" si="10"/>
        <v>39590</v>
      </c>
      <c r="B74" s="10">
        <f>'Soil Moisture Worksheet'!O74</f>
        <v>0</v>
      </c>
      <c r="C74" s="8">
        <f t="shared" si="11"/>
        <v>5</v>
      </c>
      <c r="D74" s="8">
        <f t="shared" si="11"/>
        <v>50</v>
      </c>
      <c r="E74" s="8">
        <f t="shared" si="11"/>
        <v>90</v>
      </c>
      <c r="F74" s="10">
        <f t="shared" si="8"/>
        <v>0</v>
      </c>
      <c r="G74" s="8">
        <f t="shared" si="12"/>
        <v>500</v>
      </c>
      <c r="H74" s="15">
        <f t="shared" si="9"/>
        <v>0</v>
      </c>
    </row>
    <row r="75" spans="1:8" ht="13.5">
      <c r="A75" s="7">
        <f t="shared" si="10"/>
        <v>39591</v>
      </c>
      <c r="B75" s="10">
        <f>'Soil Moisture Worksheet'!O75</f>
        <v>0</v>
      </c>
      <c r="C75" s="8">
        <f t="shared" si="11"/>
        <v>5</v>
      </c>
      <c r="D75" s="8">
        <f t="shared" si="11"/>
        <v>50</v>
      </c>
      <c r="E75" s="8">
        <f t="shared" si="11"/>
        <v>90</v>
      </c>
      <c r="F75" s="10">
        <f t="shared" si="8"/>
        <v>0</v>
      </c>
      <c r="G75" s="8">
        <f t="shared" si="12"/>
        <v>500</v>
      </c>
      <c r="H75" s="15">
        <f t="shared" si="9"/>
        <v>0</v>
      </c>
    </row>
    <row r="76" spans="1:8" ht="13.5">
      <c r="A76" s="7">
        <f t="shared" si="10"/>
        <v>39592</v>
      </c>
      <c r="B76" s="10">
        <f>'Soil Moisture Worksheet'!O76</f>
        <v>0</v>
      </c>
      <c r="C76" s="8">
        <f t="shared" si="11"/>
        <v>5</v>
      </c>
      <c r="D76" s="8">
        <f t="shared" si="11"/>
        <v>50</v>
      </c>
      <c r="E76" s="8">
        <f t="shared" si="11"/>
        <v>90</v>
      </c>
      <c r="F76" s="10">
        <f t="shared" si="8"/>
        <v>0</v>
      </c>
      <c r="G76" s="8">
        <f t="shared" si="12"/>
        <v>500</v>
      </c>
      <c r="H76" s="15">
        <f t="shared" si="9"/>
        <v>0</v>
      </c>
    </row>
    <row r="77" spans="1:8" ht="13.5">
      <c r="A77" s="7">
        <f t="shared" si="10"/>
        <v>39593</v>
      </c>
      <c r="B77" s="10">
        <f>'Soil Moisture Worksheet'!O77</f>
        <v>0</v>
      </c>
      <c r="C77" s="8">
        <f t="shared" si="11"/>
        <v>5</v>
      </c>
      <c r="D77" s="8">
        <f t="shared" si="11"/>
        <v>50</v>
      </c>
      <c r="E77" s="8">
        <f t="shared" si="11"/>
        <v>90</v>
      </c>
      <c r="F77" s="10">
        <f t="shared" si="8"/>
        <v>0</v>
      </c>
      <c r="G77" s="8">
        <f t="shared" si="12"/>
        <v>500</v>
      </c>
      <c r="H77" s="15">
        <f t="shared" si="9"/>
        <v>0</v>
      </c>
    </row>
    <row r="78" spans="1:8" ht="13.5">
      <c r="A78" s="7">
        <f t="shared" si="10"/>
        <v>39594</v>
      </c>
      <c r="B78" s="10">
        <f>'Soil Moisture Worksheet'!O78</f>
        <v>0</v>
      </c>
      <c r="C78" s="8">
        <f t="shared" si="11"/>
        <v>5</v>
      </c>
      <c r="D78" s="8">
        <f t="shared" si="11"/>
        <v>50</v>
      </c>
      <c r="E78" s="8">
        <f t="shared" si="11"/>
        <v>90</v>
      </c>
      <c r="F78" s="10">
        <f t="shared" si="8"/>
        <v>0</v>
      </c>
      <c r="G78" s="8">
        <f t="shared" si="12"/>
        <v>500</v>
      </c>
      <c r="H78" s="15">
        <f t="shared" si="9"/>
        <v>0</v>
      </c>
    </row>
    <row r="79" spans="1:8" ht="13.5">
      <c r="A79" s="7">
        <f t="shared" si="10"/>
        <v>39595</v>
      </c>
      <c r="B79" s="10">
        <f>'Soil Moisture Worksheet'!O79</f>
        <v>80</v>
      </c>
      <c r="C79" s="8">
        <f t="shared" si="11"/>
        <v>5</v>
      </c>
      <c r="D79" s="8">
        <f t="shared" si="11"/>
        <v>50</v>
      </c>
      <c r="E79" s="8">
        <f t="shared" si="11"/>
        <v>90</v>
      </c>
      <c r="F79" s="10">
        <f t="shared" si="8"/>
        <v>237553.80577427824</v>
      </c>
      <c r="G79" s="8">
        <f t="shared" si="12"/>
        <v>500</v>
      </c>
      <c r="H79" s="15">
        <f t="shared" si="9"/>
        <v>7.9184601924759415</v>
      </c>
    </row>
    <row r="80" spans="1:8" ht="13.5">
      <c r="A80" s="7">
        <f t="shared" si="10"/>
        <v>39596</v>
      </c>
      <c r="B80" s="10">
        <f>'Soil Moisture Worksheet'!O80</f>
        <v>0</v>
      </c>
      <c r="C80" s="8">
        <f t="shared" si="11"/>
        <v>5</v>
      </c>
      <c r="D80" s="8">
        <f t="shared" si="11"/>
        <v>50</v>
      </c>
      <c r="E80" s="8">
        <f t="shared" si="11"/>
        <v>90</v>
      </c>
      <c r="F80" s="10">
        <f t="shared" si="8"/>
        <v>0</v>
      </c>
      <c r="G80" s="8">
        <f t="shared" si="12"/>
        <v>500</v>
      </c>
      <c r="H80" s="15">
        <f t="shared" si="9"/>
        <v>0</v>
      </c>
    </row>
    <row r="81" spans="1:8" ht="13.5">
      <c r="A81" s="7">
        <f t="shared" si="10"/>
        <v>39597</v>
      </c>
      <c r="B81" s="10">
        <f>'Soil Moisture Worksheet'!O81</f>
        <v>0</v>
      </c>
      <c r="C81" s="8">
        <f t="shared" si="11"/>
        <v>5</v>
      </c>
      <c r="D81" s="8">
        <f t="shared" si="11"/>
        <v>50</v>
      </c>
      <c r="E81" s="8">
        <f t="shared" si="11"/>
        <v>90</v>
      </c>
      <c r="F81" s="10">
        <f t="shared" si="8"/>
        <v>0</v>
      </c>
      <c r="G81" s="8">
        <f t="shared" si="12"/>
        <v>500</v>
      </c>
      <c r="H81" s="15">
        <f t="shared" si="9"/>
        <v>0</v>
      </c>
    </row>
    <row r="82" spans="1:8" ht="13.5">
      <c r="A82" s="7">
        <f t="shared" si="10"/>
        <v>39598</v>
      </c>
      <c r="B82" s="10">
        <f>'Soil Moisture Worksheet'!O82</f>
        <v>0</v>
      </c>
      <c r="C82" s="8">
        <f t="shared" si="11"/>
        <v>5</v>
      </c>
      <c r="D82" s="8">
        <f t="shared" si="11"/>
        <v>50</v>
      </c>
      <c r="E82" s="8">
        <f t="shared" si="11"/>
        <v>90</v>
      </c>
      <c r="F82" s="10">
        <f t="shared" si="8"/>
        <v>0</v>
      </c>
      <c r="G82" s="8">
        <f t="shared" si="12"/>
        <v>500</v>
      </c>
      <c r="H82" s="15">
        <f t="shared" si="9"/>
        <v>0</v>
      </c>
    </row>
    <row r="83" spans="1:8" ht="13.5">
      <c r="A83" s="7">
        <f t="shared" si="10"/>
        <v>39599</v>
      </c>
      <c r="B83" s="10">
        <f>'Soil Moisture Worksheet'!O83</f>
        <v>0</v>
      </c>
      <c r="C83" s="8">
        <f t="shared" si="11"/>
        <v>5</v>
      </c>
      <c r="D83" s="8">
        <f t="shared" si="11"/>
        <v>50</v>
      </c>
      <c r="E83" s="8">
        <f t="shared" si="11"/>
        <v>90</v>
      </c>
      <c r="F83" s="10">
        <f t="shared" si="8"/>
        <v>0</v>
      </c>
      <c r="G83" s="8">
        <f t="shared" si="12"/>
        <v>500</v>
      </c>
      <c r="H83" s="15">
        <f t="shared" si="9"/>
        <v>0</v>
      </c>
    </row>
    <row r="84" spans="1:8" ht="13.5">
      <c r="A84" s="7">
        <f t="shared" si="10"/>
        <v>39600</v>
      </c>
      <c r="B84" s="10">
        <f>'Soil Moisture Worksheet'!O84</f>
        <v>0</v>
      </c>
      <c r="C84" s="8">
        <f t="shared" si="11"/>
        <v>5</v>
      </c>
      <c r="D84" s="8">
        <f t="shared" si="11"/>
        <v>50</v>
      </c>
      <c r="E84" s="8">
        <f t="shared" si="11"/>
        <v>90</v>
      </c>
      <c r="F84" s="10">
        <f t="shared" si="8"/>
        <v>0</v>
      </c>
      <c r="G84" s="8">
        <f t="shared" si="12"/>
        <v>500</v>
      </c>
      <c r="H84" s="15">
        <f t="shared" si="9"/>
        <v>0</v>
      </c>
    </row>
    <row r="85" spans="1:8" ht="13.5">
      <c r="A85" s="7">
        <f t="shared" si="10"/>
        <v>39601</v>
      </c>
      <c r="B85" s="10">
        <f>'Soil Moisture Worksheet'!O85</f>
        <v>0</v>
      </c>
      <c r="C85" s="8">
        <f t="shared" si="11"/>
        <v>5</v>
      </c>
      <c r="D85" s="8">
        <f t="shared" si="11"/>
        <v>50</v>
      </c>
      <c r="E85" s="8">
        <f t="shared" si="11"/>
        <v>90</v>
      </c>
      <c r="F85" s="10">
        <f t="shared" si="8"/>
        <v>0</v>
      </c>
      <c r="G85" s="8">
        <f t="shared" si="12"/>
        <v>500</v>
      </c>
      <c r="H85" s="15">
        <f t="shared" si="9"/>
        <v>0</v>
      </c>
    </row>
    <row r="86" spans="1:8" ht="13.5">
      <c r="A86" s="7">
        <f t="shared" si="10"/>
        <v>39602</v>
      </c>
      <c r="B86" s="10">
        <f>'Soil Moisture Worksheet'!O86</f>
        <v>0</v>
      </c>
      <c r="C86" s="8">
        <f t="shared" si="11"/>
        <v>5</v>
      </c>
      <c r="D86" s="8">
        <f t="shared" si="11"/>
        <v>50</v>
      </c>
      <c r="E86" s="8">
        <f t="shared" si="11"/>
        <v>90</v>
      </c>
      <c r="F86" s="10">
        <f t="shared" si="8"/>
        <v>0</v>
      </c>
      <c r="G86" s="8">
        <f t="shared" si="12"/>
        <v>500</v>
      </c>
      <c r="H86" s="15">
        <f t="shared" si="9"/>
        <v>0</v>
      </c>
    </row>
    <row r="87" spans="1:8" ht="13.5">
      <c r="A87" s="7">
        <f t="shared" si="10"/>
        <v>39603</v>
      </c>
      <c r="B87" s="10">
        <f>'Soil Moisture Worksheet'!O87</f>
        <v>0</v>
      </c>
      <c r="C87" s="8">
        <f aca="true" t="shared" si="13" ref="C87:E89">C86</f>
        <v>5</v>
      </c>
      <c r="D87" s="8">
        <f t="shared" si="13"/>
        <v>50</v>
      </c>
      <c r="E87" s="8">
        <f t="shared" si="13"/>
        <v>90</v>
      </c>
      <c r="F87" s="10">
        <f t="shared" si="8"/>
        <v>0</v>
      </c>
      <c r="G87" s="8">
        <f t="shared" si="12"/>
        <v>500</v>
      </c>
      <c r="H87" s="15">
        <f t="shared" si="9"/>
        <v>0</v>
      </c>
    </row>
    <row r="88" spans="1:8" ht="13.5">
      <c r="A88" s="7">
        <f t="shared" si="10"/>
        <v>39604</v>
      </c>
      <c r="B88" s="10">
        <f>'Soil Moisture Worksheet'!O88</f>
        <v>0</v>
      </c>
      <c r="C88" s="8">
        <f t="shared" si="13"/>
        <v>5</v>
      </c>
      <c r="D88" s="8">
        <f t="shared" si="13"/>
        <v>50</v>
      </c>
      <c r="E88" s="8">
        <f t="shared" si="13"/>
        <v>90</v>
      </c>
      <c r="F88" s="10">
        <f t="shared" si="8"/>
        <v>0</v>
      </c>
      <c r="G88" s="8">
        <f t="shared" si="12"/>
        <v>500</v>
      </c>
      <c r="H88" s="15">
        <f t="shared" si="9"/>
        <v>0</v>
      </c>
    </row>
    <row r="89" spans="1:8" ht="13.5">
      <c r="A89" s="7">
        <f t="shared" si="10"/>
        <v>39605</v>
      </c>
      <c r="B89" s="10">
        <f>'Soil Moisture Worksheet'!O89</f>
        <v>0</v>
      </c>
      <c r="C89" s="8">
        <f t="shared" si="13"/>
        <v>5</v>
      </c>
      <c r="D89" s="8">
        <f t="shared" si="13"/>
        <v>50</v>
      </c>
      <c r="E89" s="8">
        <f t="shared" si="13"/>
        <v>90</v>
      </c>
      <c r="F89" s="10">
        <f t="shared" si="8"/>
        <v>0</v>
      </c>
      <c r="G89" s="8">
        <f t="shared" si="12"/>
        <v>500</v>
      </c>
      <c r="H89" s="15">
        <f t="shared" si="9"/>
        <v>0</v>
      </c>
    </row>
  </sheetData>
  <sheetProtection/>
  <printOptions/>
  <pageMargins left="0.7" right="0.7" top="0.75" bottom="0.75" header="0.3" footer="0.3"/>
  <pageSetup orientation="portrait"/>
  <ignoredErrors>
    <ignoredError sqref="F6:F33" formula="1"/>
  </ignoredError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S19" sqref="S19"/>
    </sheetView>
  </sheetViews>
  <sheetFormatPr defaultColWidth="8.8515625" defaultRowHeight="15"/>
  <cols>
    <col min="1" max="1" width="13.421875" style="0" customWidth="1"/>
  </cols>
  <sheetData/>
  <sheetProtection/>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M34" sqref="M34"/>
    </sheetView>
  </sheetViews>
  <sheetFormatPr defaultColWidth="8.8515625" defaultRowHeight="15"/>
  <sheetData/>
  <sheetProtection/>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N4:W13"/>
  <sheetViews>
    <sheetView workbookViewId="0" topLeftCell="A1">
      <selection activeCell="N10" sqref="N10"/>
    </sheetView>
  </sheetViews>
  <sheetFormatPr defaultColWidth="8.8515625" defaultRowHeight="15"/>
  <sheetData>
    <row r="4" spans="14:23" ht="13.5">
      <c r="N4" s="26" t="s">
        <v>55</v>
      </c>
      <c r="O4" s="26"/>
      <c r="P4" s="26"/>
      <c r="Q4" s="26"/>
      <c r="R4" s="26"/>
      <c r="S4" s="26"/>
      <c r="T4" s="26"/>
      <c r="U4" s="26"/>
      <c r="V4" s="26"/>
      <c r="W4" s="26"/>
    </row>
    <row r="9" spans="14:15" ht="13.5">
      <c r="N9" s="32" t="s">
        <v>56</v>
      </c>
      <c r="O9" s="32"/>
    </row>
    <row r="10" ht="13.5">
      <c r="N10" t="s">
        <v>60</v>
      </c>
    </row>
    <row r="12" spans="14:16" ht="13.5">
      <c r="N12" t="s">
        <v>59</v>
      </c>
      <c r="P12" s="26">
        <v>1.1</v>
      </c>
    </row>
    <row r="13" spans="14:16" ht="13.5">
      <c r="N13" t="s">
        <v>47</v>
      </c>
      <c r="P13" s="33">
        <f>1-P12*(1-AVERAGE('Soil Moisture Worksheet'!J5:J89))</f>
        <v>0.9922813020600249</v>
      </c>
    </row>
  </sheetData>
  <sheetProtection/>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V86"/>
  <sheetViews>
    <sheetView workbookViewId="0" topLeftCell="A1">
      <selection activeCell="B1" sqref="B1"/>
    </sheetView>
  </sheetViews>
  <sheetFormatPr defaultColWidth="8.8515625" defaultRowHeight="15"/>
  <cols>
    <col min="1" max="1" width="16.421875" style="0" customWidth="1"/>
    <col min="2" max="2" width="15.8515625" style="0" customWidth="1"/>
    <col min="3" max="3" width="21.140625" style="0" customWidth="1"/>
  </cols>
  <sheetData>
    <row r="1" spans="1:3" ht="13.5">
      <c r="A1" t="s">
        <v>13</v>
      </c>
      <c r="B1" t="s">
        <v>58</v>
      </c>
      <c r="C1" t="s">
        <v>45</v>
      </c>
    </row>
    <row r="2" spans="1:3" ht="13.5">
      <c r="A2" s="23">
        <v>39521</v>
      </c>
      <c r="B2" s="24">
        <f>'Soil Moisture Worksheet'!K5</f>
        <v>3.8</v>
      </c>
      <c r="C2" s="25">
        <f>'Application Rate'!B5</f>
        <v>0</v>
      </c>
    </row>
    <row r="3" spans="1:3" ht="13.5">
      <c r="A3" s="7">
        <f>A2+1</f>
        <v>39522</v>
      </c>
      <c r="B3" s="24">
        <f>B2+'Soil Moisture Worksheet'!K6</f>
        <v>7.699999999999999</v>
      </c>
      <c r="C3" s="25">
        <f>C2+'Application Rate'!B6</f>
        <v>0</v>
      </c>
    </row>
    <row r="4" spans="1:3" ht="13.5">
      <c r="A4" s="7">
        <f aca="true" t="shared" si="0" ref="A4:A67">A3+1</f>
        <v>39523</v>
      </c>
      <c r="B4" s="24">
        <f>B3+'Soil Moisture Worksheet'!K7</f>
        <v>11.5</v>
      </c>
      <c r="C4" s="25">
        <f>C3+'Application Rate'!B7</f>
        <v>25</v>
      </c>
    </row>
    <row r="5" spans="1:3" ht="13.5">
      <c r="A5" s="7">
        <f t="shared" si="0"/>
        <v>39524</v>
      </c>
      <c r="B5" s="24">
        <f>B4+'Soil Moisture Worksheet'!K8</f>
        <v>15.5</v>
      </c>
      <c r="C5" s="25">
        <f>C4+'Application Rate'!B8</f>
        <v>25</v>
      </c>
    </row>
    <row r="6" spans="1:3" ht="13.5">
      <c r="A6" s="7">
        <f t="shared" si="0"/>
        <v>39525</v>
      </c>
      <c r="B6" s="24">
        <f>B5+'Soil Moisture Worksheet'!K9</f>
        <v>19.7</v>
      </c>
      <c r="C6" s="25">
        <f>C5+'Application Rate'!B9</f>
        <v>25</v>
      </c>
    </row>
    <row r="7" spans="1:3" ht="13.5">
      <c r="A7" s="7">
        <f>A6+1</f>
        <v>39526</v>
      </c>
      <c r="B7" s="24">
        <f>B6+'Soil Moisture Worksheet'!K10</f>
        <v>23.599999999999998</v>
      </c>
      <c r="C7" s="25">
        <f>C6+'Application Rate'!B10</f>
        <v>25</v>
      </c>
    </row>
    <row r="8" spans="1:3" ht="13.5">
      <c r="A8" s="7">
        <f t="shared" si="0"/>
        <v>39527</v>
      </c>
      <c r="B8" s="24">
        <f>B7+'Soil Moisture Worksheet'!K11</f>
        <v>27.499999999999996</v>
      </c>
      <c r="C8" s="25">
        <f>C7+'Application Rate'!B11</f>
        <v>25</v>
      </c>
    </row>
    <row r="9" spans="1:3" ht="13.5">
      <c r="A9" s="7">
        <f t="shared" si="0"/>
        <v>39528</v>
      </c>
      <c r="B9" s="24">
        <f>B8+'Soil Moisture Worksheet'!K12</f>
        <v>31.699999999999996</v>
      </c>
      <c r="C9" s="25">
        <f>C8+'Application Rate'!B12</f>
        <v>25</v>
      </c>
    </row>
    <row r="10" spans="1:3" ht="13.5">
      <c r="A10" s="7">
        <f t="shared" si="0"/>
        <v>39529</v>
      </c>
      <c r="B10" s="24">
        <f>B9+'Soil Moisture Worksheet'!K13</f>
        <v>35.9</v>
      </c>
      <c r="C10" s="25">
        <f>C9+'Application Rate'!B13</f>
        <v>25</v>
      </c>
    </row>
    <row r="11" spans="1:3" ht="13.5">
      <c r="A11" s="7">
        <f t="shared" si="0"/>
        <v>39530</v>
      </c>
      <c r="B11" s="24">
        <f>B10+'Soil Moisture Worksheet'!K14</f>
        <v>40</v>
      </c>
      <c r="C11" s="25">
        <f>C10+'Application Rate'!B14</f>
        <v>56</v>
      </c>
    </row>
    <row r="12" spans="1:3" ht="13.5">
      <c r="A12" s="7">
        <f t="shared" si="0"/>
        <v>39531</v>
      </c>
      <c r="B12" s="24">
        <f>B11+'Soil Moisture Worksheet'!K15</f>
        <v>44.3</v>
      </c>
      <c r="C12" s="25">
        <f>C11+'Application Rate'!B15</f>
        <v>56</v>
      </c>
    </row>
    <row r="13" spans="1:3" ht="13.5">
      <c r="A13" s="7">
        <f t="shared" si="0"/>
        <v>39532</v>
      </c>
      <c r="B13" s="24">
        <f>B12+'Soil Moisture Worksheet'!K16</f>
        <v>48.5</v>
      </c>
      <c r="C13" s="25">
        <f>C12+'Application Rate'!B16</f>
        <v>56</v>
      </c>
    </row>
    <row r="14" spans="1:3" ht="13.5">
      <c r="A14" s="7">
        <f t="shared" si="0"/>
        <v>39533</v>
      </c>
      <c r="B14" s="24">
        <f>B13+'Soil Moisture Worksheet'!K17</f>
        <v>52.8</v>
      </c>
      <c r="C14" s="25">
        <f>C13+'Application Rate'!B17</f>
        <v>56</v>
      </c>
    </row>
    <row r="15" spans="1:3" ht="13.5">
      <c r="A15" s="7">
        <f t="shared" si="0"/>
        <v>39534</v>
      </c>
      <c r="B15" s="24">
        <f>B14+'Soil Moisture Worksheet'!K18</f>
        <v>57.199999999999996</v>
      </c>
      <c r="C15" s="25">
        <f>C14+'Application Rate'!B18</f>
        <v>56</v>
      </c>
    </row>
    <row r="16" spans="1:3" ht="13.5">
      <c r="A16" s="7">
        <f t="shared" si="0"/>
        <v>39535</v>
      </c>
      <c r="B16" s="24">
        <f>B15+'Soil Moisture Worksheet'!K19</f>
        <v>61.699999999999996</v>
      </c>
      <c r="C16" s="25">
        <f>C15+'Application Rate'!B19</f>
        <v>56</v>
      </c>
    </row>
    <row r="17" spans="1:3" ht="13.5">
      <c r="A17" s="7">
        <f t="shared" si="0"/>
        <v>39536</v>
      </c>
      <c r="B17" s="24">
        <f>B16+'Soil Moisture Worksheet'!K20</f>
        <v>66.3</v>
      </c>
      <c r="C17" s="25">
        <f>C16+'Application Rate'!B20</f>
        <v>56</v>
      </c>
    </row>
    <row r="18" spans="1:3" ht="13.5">
      <c r="A18" s="7">
        <f t="shared" si="0"/>
        <v>39537</v>
      </c>
      <c r="B18" s="24">
        <f>B17+'Soil Moisture Worksheet'!K21</f>
        <v>71</v>
      </c>
      <c r="C18" s="25">
        <f>C17+'Application Rate'!B21</f>
        <v>56</v>
      </c>
    </row>
    <row r="19" spans="1:3" ht="13.5">
      <c r="A19" s="7">
        <f t="shared" si="0"/>
        <v>39538</v>
      </c>
      <c r="B19" s="24">
        <f>B18+'Soil Moisture Worksheet'!K22</f>
        <v>75.8</v>
      </c>
      <c r="C19" s="25">
        <f>C18+'Application Rate'!B22</f>
        <v>96</v>
      </c>
    </row>
    <row r="20" spans="1:3" ht="13.5">
      <c r="A20" s="7">
        <f t="shared" si="0"/>
        <v>39539</v>
      </c>
      <c r="B20" s="24">
        <f>B19+'Soil Moisture Worksheet'!K23</f>
        <v>80.6</v>
      </c>
      <c r="C20" s="25">
        <f>C19+'Application Rate'!B23</f>
        <v>96</v>
      </c>
    </row>
    <row r="21" spans="1:3" ht="13.5">
      <c r="A21" s="7">
        <f t="shared" si="0"/>
        <v>39540</v>
      </c>
      <c r="B21" s="24">
        <f>B20+'Soil Moisture Worksheet'!K24</f>
        <v>85.6</v>
      </c>
      <c r="C21" s="25">
        <f>C20+'Application Rate'!B24</f>
        <v>96</v>
      </c>
    </row>
    <row r="22" spans="1:3" ht="13.5">
      <c r="A22" s="7">
        <f t="shared" si="0"/>
        <v>39541</v>
      </c>
      <c r="B22" s="24">
        <f>B21+'Soil Moisture Worksheet'!K25</f>
        <v>90.5</v>
      </c>
      <c r="C22" s="25">
        <f>C21+'Application Rate'!B25</f>
        <v>96</v>
      </c>
    </row>
    <row r="23" spans="1:3" ht="13.5">
      <c r="A23" s="7">
        <f t="shared" si="0"/>
        <v>39542</v>
      </c>
      <c r="B23" s="24">
        <f>B22+'Soil Moisture Worksheet'!K26</f>
        <v>95.7</v>
      </c>
      <c r="C23" s="25">
        <f>C22+'Application Rate'!B26</f>
        <v>96</v>
      </c>
    </row>
    <row r="24" spans="1:3" ht="13.5">
      <c r="A24" s="7">
        <f t="shared" si="0"/>
        <v>39543</v>
      </c>
      <c r="B24" s="24">
        <f>B23+'Soil Moisture Worksheet'!K27</f>
        <v>101.2</v>
      </c>
      <c r="C24" s="25">
        <f>C23+'Application Rate'!B27</f>
        <v>96</v>
      </c>
    </row>
    <row r="25" spans="1:3" ht="13.5">
      <c r="A25" s="7">
        <f t="shared" si="0"/>
        <v>39544</v>
      </c>
      <c r="B25" s="24">
        <f>B24+'Soil Moisture Worksheet'!K28</f>
        <v>106.9</v>
      </c>
      <c r="C25" s="25">
        <f>C24+'Application Rate'!B28</f>
        <v>96</v>
      </c>
    </row>
    <row r="26" spans="1:3" ht="13.5">
      <c r="A26" s="7">
        <f t="shared" si="0"/>
        <v>39545</v>
      </c>
      <c r="B26" s="24">
        <f>B25+'Soil Moisture Worksheet'!K29</f>
        <v>113.60000000000001</v>
      </c>
      <c r="C26" s="25">
        <f>C25+'Application Rate'!B29</f>
        <v>96</v>
      </c>
    </row>
    <row r="27" spans="1:3" ht="13.5">
      <c r="A27" s="7">
        <f t="shared" si="0"/>
        <v>39546</v>
      </c>
      <c r="B27" s="24">
        <f>B26+'Soil Moisture Worksheet'!K30</f>
        <v>119.60000000000001</v>
      </c>
      <c r="C27" s="25">
        <f>C26+'Application Rate'!B30</f>
        <v>141</v>
      </c>
    </row>
    <row r="28" spans="1:3" ht="13.5">
      <c r="A28" s="7">
        <f t="shared" si="0"/>
        <v>39547</v>
      </c>
      <c r="B28" s="24">
        <f>B27+'Soil Moisture Worksheet'!K31</f>
        <v>125.9</v>
      </c>
      <c r="C28" s="25">
        <f>C27+'Application Rate'!B31</f>
        <v>141</v>
      </c>
    </row>
    <row r="29" spans="1:3" ht="13.5">
      <c r="A29" s="7">
        <f t="shared" si="0"/>
        <v>39548</v>
      </c>
      <c r="B29" s="24">
        <f>B28+'Soil Moisture Worksheet'!K32</f>
        <v>132.8</v>
      </c>
      <c r="C29" s="25">
        <f>C28+'Application Rate'!B32</f>
        <v>141</v>
      </c>
    </row>
    <row r="30" spans="1:3" ht="13.5">
      <c r="A30" s="7">
        <f t="shared" si="0"/>
        <v>39549</v>
      </c>
      <c r="B30" s="24">
        <f>B29+'Soil Moisture Worksheet'!K33</f>
        <v>139.8</v>
      </c>
      <c r="C30" s="25">
        <f>C29+'Application Rate'!B33</f>
        <v>141</v>
      </c>
    </row>
    <row r="31" spans="1:3" ht="13.5">
      <c r="A31" s="7">
        <f t="shared" si="0"/>
        <v>39550</v>
      </c>
      <c r="B31" s="24">
        <f>B30+'Soil Moisture Worksheet'!K34</f>
        <v>146.60000000000002</v>
      </c>
      <c r="C31" s="25">
        <f>C30+'Application Rate'!B34</f>
        <v>141</v>
      </c>
    </row>
    <row r="32" spans="1:22" ht="13.5">
      <c r="A32" s="7">
        <f t="shared" si="0"/>
        <v>39551</v>
      </c>
      <c r="B32" s="24">
        <f>B31+'Soil Moisture Worksheet'!K35</f>
        <v>151.70000000000002</v>
      </c>
      <c r="C32" s="25">
        <f>C31+'Application Rate'!B35</f>
        <v>141</v>
      </c>
      <c r="E32" s="26" t="s">
        <v>46</v>
      </c>
      <c r="F32" s="26"/>
      <c r="G32" s="26"/>
      <c r="H32" s="26"/>
      <c r="I32" s="26"/>
      <c r="J32" s="26"/>
      <c r="K32" s="26"/>
      <c r="L32" s="26"/>
      <c r="M32" s="26"/>
      <c r="N32" s="26"/>
      <c r="O32" s="26"/>
      <c r="P32" s="26"/>
      <c r="Q32" s="26"/>
      <c r="R32" s="26"/>
      <c r="S32" s="26"/>
      <c r="T32" s="26"/>
      <c r="U32" s="26"/>
      <c r="V32" s="26"/>
    </row>
    <row r="33" spans="1:3" ht="13.5">
      <c r="A33" s="7">
        <f t="shared" si="0"/>
        <v>39552</v>
      </c>
      <c r="B33" s="24">
        <f>B32+'Soil Moisture Worksheet'!K36</f>
        <v>155.70000000000002</v>
      </c>
      <c r="C33" s="25">
        <f>C32+'Application Rate'!B36</f>
        <v>141</v>
      </c>
    </row>
    <row r="34" spans="1:16" ht="13.5">
      <c r="A34" s="7">
        <f t="shared" si="0"/>
        <v>39553</v>
      </c>
      <c r="B34" s="24">
        <f>B33+'Soil Moisture Worksheet'!K37</f>
        <v>161.00000000000003</v>
      </c>
      <c r="C34" s="25">
        <f>C33+'Application Rate'!B37</f>
        <v>141</v>
      </c>
      <c r="D34" s="27"/>
      <c r="E34" s="27"/>
      <c r="F34" s="27"/>
      <c r="G34" s="27"/>
      <c r="H34" s="27"/>
      <c r="I34" s="27"/>
      <c r="J34" s="27"/>
      <c r="K34" s="27"/>
      <c r="L34" s="27"/>
      <c r="M34" s="27"/>
      <c r="N34" s="27"/>
      <c r="O34" s="27"/>
      <c r="P34" s="27"/>
    </row>
    <row r="35" spans="1:3" ht="13.5">
      <c r="A35" s="7">
        <f t="shared" si="0"/>
        <v>39554</v>
      </c>
      <c r="B35" s="24">
        <f>B34+'Soil Moisture Worksheet'!K38</f>
        <v>167.20000000000002</v>
      </c>
      <c r="C35" s="25">
        <f>C34+'Application Rate'!B38</f>
        <v>191</v>
      </c>
    </row>
    <row r="36" spans="1:3" ht="13.5">
      <c r="A36" s="7">
        <f t="shared" si="0"/>
        <v>39555</v>
      </c>
      <c r="B36" s="24">
        <f>B35+'Soil Moisture Worksheet'!K39</f>
        <v>173.50000000000003</v>
      </c>
      <c r="C36" s="25">
        <f>C35+'Application Rate'!B39</f>
        <v>191</v>
      </c>
    </row>
    <row r="37" spans="1:3" ht="13.5">
      <c r="A37" s="7">
        <f t="shared" si="0"/>
        <v>39556</v>
      </c>
      <c r="B37" s="24">
        <f>B36+'Soil Moisture Worksheet'!K40</f>
        <v>179.80000000000004</v>
      </c>
      <c r="C37" s="25">
        <f>C36+'Application Rate'!B40</f>
        <v>191</v>
      </c>
    </row>
    <row r="38" spans="1:3" ht="13.5">
      <c r="A38" s="7">
        <f t="shared" si="0"/>
        <v>39557</v>
      </c>
      <c r="B38" s="24">
        <f>B37+'Soil Moisture Worksheet'!K41</f>
        <v>185.60000000000005</v>
      </c>
      <c r="C38" s="25">
        <f>C37+'Application Rate'!B41</f>
        <v>191</v>
      </c>
    </row>
    <row r="39" spans="1:3" ht="13.5">
      <c r="A39" s="7">
        <f t="shared" si="0"/>
        <v>39558</v>
      </c>
      <c r="B39" s="24">
        <f>B38+'Soil Moisture Worksheet'!K42</f>
        <v>190.60000000000005</v>
      </c>
      <c r="C39" s="25">
        <f>C38+'Application Rate'!B42</f>
        <v>191</v>
      </c>
    </row>
    <row r="40" spans="1:3" ht="13.5">
      <c r="A40" s="7">
        <f t="shared" si="0"/>
        <v>39559</v>
      </c>
      <c r="B40" s="24">
        <f>B39+'Soil Moisture Worksheet'!K43</f>
        <v>195.10000000000005</v>
      </c>
      <c r="C40" s="25">
        <f>C39+'Application Rate'!B43</f>
        <v>191</v>
      </c>
    </row>
    <row r="41" spans="1:3" ht="13.5">
      <c r="A41" s="7">
        <f t="shared" si="0"/>
        <v>39560</v>
      </c>
      <c r="B41" s="24">
        <f>B40+'Soil Moisture Worksheet'!K44</f>
        <v>201.30000000000004</v>
      </c>
      <c r="C41" s="25">
        <f>C40+'Application Rate'!B44</f>
        <v>191</v>
      </c>
    </row>
    <row r="42" spans="1:3" ht="13.5">
      <c r="A42" s="7">
        <f t="shared" si="0"/>
        <v>39561</v>
      </c>
      <c r="B42" s="24">
        <f>B41+'Soil Moisture Worksheet'!K45</f>
        <v>208.40000000000003</v>
      </c>
      <c r="C42" s="25">
        <f>C41+'Application Rate'!B45</f>
        <v>191</v>
      </c>
    </row>
    <row r="43" spans="1:3" ht="13.5">
      <c r="A43" s="7">
        <f t="shared" si="0"/>
        <v>39562</v>
      </c>
      <c r="B43" s="24">
        <f>B42+'Soil Moisture Worksheet'!K46</f>
        <v>214.30000000000004</v>
      </c>
      <c r="C43" s="25">
        <f>C42+'Application Rate'!B46</f>
        <v>191</v>
      </c>
    </row>
    <row r="44" spans="1:3" ht="13.5">
      <c r="A44" s="7">
        <f t="shared" si="0"/>
        <v>39563</v>
      </c>
      <c r="B44" s="24">
        <f>B43+'Soil Moisture Worksheet'!K47</f>
        <v>220.40000000000003</v>
      </c>
      <c r="C44" s="25">
        <f>C43+'Application Rate'!B47</f>
        <v>246</v>
      </c>
    </row>
    <row r="45" spans="1:3" ht="13.5">
      <c r="A45" s="7">
        <f t="shared" si="0"/>
        <v>39564</v>
      </c>
      <c r="B45" s="24">
        <f>B44+'Soil Moisture Worksheet'!K48</f>
        <v>226.20000000000005</v>
      </c>
      <c r="C45" s="25">
        <f>C44+'Application Rate'!B48</f>
        <v>246</v>
      </c>
    </row>
    <row r="46" spans="1:3" ht="13.5">
      <c r="A46" s="7">
        <f t="shared" si="0"/>
        <v>39565</v>
      </c>
      <c r="B46" s="24">
        <f>B45+'Soil Moisture Worksheet'!K49</f>
        <v>231.90000000000003</v>
      </c>
      <c r="C46" s="25">
        <f>C45+'Application Rate'!B49</f>
        <v>246</v>
      </c>
    </row>
    <row r="47" spans="1:3" ht="13.5">
      <c r="A47" s="7">
        <f t="shared" si="0"/>
        <v>39566</v>
      </c>
      <c r="B47" s="24">
        <f>B46+'Soil Moisture Worksheet'!K50</f>
        <v>238.10000000000002</v>
      </c>
      <c r="C47" s="25">
        <f>C46+'Application Rate'!B50</f>
        <v>246</v>
      </c>
    </row>
    <row r="48" spans="1:3" ht="13.5">
      <c r="A48" s="7">
        <f t="shared" si="0"/>
        <v>39567</v>
      </c>
      <c r="B48" s="24">
        <f>B47+'Soil Moisture Worksheet'!K51</f>
        <v>244.40000000000003</v>
      </c>
      <c r="C48" s="25">
        <f>C47+'Application Rate'!B51</f>
        <v>246</v>
      </c>
    </row>
    <row r="49" spans="1:3" ht="13.5">
      <c r="A49" s="7">
        <f t="shared" si="0"/>
        <v>39568</v>
      </c>
      <c r="B49" s="24">
        <f>B48+'Soil Moisture Worksheet'!K52</f>
        <v>251.90000000000003</v>
      </c>
      <c r="C49" s="25">
        <f>C48+'Application Rate'!B52</f>
        <v>246</v>
      </c>
    </row>
    <row r="50" spans="1:3" ht="13.5">
      <c r="A50" s="7">
        <f t="shared" si="0"/>
        <v>39569</v>
      </c>
      <c r="B50" s="24">
        <f>B49+'Soil Moisture Worksheet'!K53</f>
        <v>259.90000000000003</v>
      </c>
      <c r="C50" s="25">
        <f>C49+'Application Rate'!B53</f>
        <v>246</v>
      </c>
    </row>
    <row r="51" spans="1:3" ht="13.5">
      <c r="A51" s="7">
        <f t="shared" si="0"/>
        <v>39570</v>
      </c>
      <c r="B51" s="24">
        <f>B50+'Soil Moisture Worksheet'!K54</f>
        <v>266.8</v>
      </c>
      <c r="C51" s="25">
        <f>C50+'Application Rate'!B54</f>
        <v>246</v>
      </c>
    </row>
    <row r="52" spans="1:3" ht="13.5">
      <c r="A52" s="7">
        <f t="shared" si="0"/>
        <v>39571</v>
      </c>
      <c r="B52" s="24">
        <f>B51+'Soil Moisture Worksheet'!K55</f>
        <v>272.7</v>
      </c>
      <c r="C52" s="25">
        <f>C51+'Application Rate'!B55</f>
        <v>246</v>
      </c>
    </row>
    <row r="53" spans="1:3" ht="13.5">
      <c r="A53" s="7">
        <f t="shared" si="0"/>
        <v>39572</v>
      </c>
      <c r="B53" s="24">
        <f>B52+'Soil Moisture Worksheet'!K56</f>
        <v>279.59999999999997</v>
      </c>
      <c r="C53" s="25">
        <f>C52+'Application Rate'!B56</f>
        <v>306</v>
      </c>
    </row>
    <row r="54" spans="1:3" ht="13.5">
      <c r="A54" s="7">
        <f t="shared" si="0"/>
        <v>39573</v>
      </c>
      <c r="B54" s="24">
        <f>B53+'Soil Moisture Worksheet'!K57</f>
        <v>285.4</v>
      </c>
      <c r="C54" s="25">
        <f>C53+'Application Rate'!B57</f>
        <v>306</v>
      </c>
    </row>
    <row r="55" spans="1:3" ht="13.5">
      <c r="A55" s="7">
        <f t="shared" si="0"/>
        <v>39574</v>
      </c>
      <c r="B55" s="24">
        <f>B54+'Soil Moisture Worksheet'!K58</f>
        <v>291.5</v>
      </c>
      <c r="C55" s="25">
        <f>C54+'Application Rate'!B58</f>
        <v>306</v>
      </c>
    </row>
    <row r="56" spans="1:3" ht="13.5">
      <c r="A56" s="7">
        <f t="shared" si="0"/>
        <v>39575</v>
      </c>
      <c r="B56" s="24">
        <f>B55+'Soil Moisture Worksheet'!K59</f>
        <v>298.6</v>
      </c>
      <c r="C56" s="25">
        <f>C55+'Application Rate'!B59</f>
        <v>306</v>
      </c>
    </row>
    <row r="57" spans="1:3" ht="13.5">
      <c r="A57" s="7">
        <f t="shared" si="0"/>
        <v>39576</v>
      </c>
      <c r="B57" s="24">
        <f>B56+'Soil Moisture Worksheet'!K60</f>
        <v>304.5</v>
      </c>
      <c r="C57" s="25">
        <f>C56+'Application Rate'!B60</f>
        <v>306</v>
      </c>
    </row>
    <row r="58" spans="1:3" ht="13.5">
      <c r="A58" s="7">
        <f t="shared" si="0"/>
        <v>39577</v>
      </c>
      <c r="B58" s="24">
        <f>B57+'Soil Moisture Worksheet'!K61</f>
        <v>310.6</v>
      </c>
      <c r="C58" s="25">
        <f>C57+'Application Rate'!B61</f>
        <v>306</v>
      </c>
    </row>
    <row r="59" spans="1:3" ht="13.5">
      <c r="A59" s="7">
        <f t="shared" si="0"/>
        <v>39578</v>
      </c>
      <c r="B59" s="24">
        <f>B58+'Soil Moisture Worksheet'!K62</f>
        <v>316.70000000000005</v>
      </c>
      <c r="C59" s="25">
        <f>C58+'Application Rate'!B62</f>
        <v>306</v>
      </c>
    </row>
    <row r="60" spans="1:3" ht="13.5">
      <c r="A60" s="7">
        <f t="shared" si="0"/>
        <v>39579</v>
      </c>
      <c r="B60" s="24">
        <f>B59+'Soil Moisture Worksheet'!K63</f>
        <v>323.20000000000005</v>
      </c>
      <c r="C60" s="25">
        <f>C59+'Application Rate'!B63</f>
        <v>306</v>
      </c>
    </row>
    <row r="61" spans="1:3" ht="13.5">
      <c r="A61" s="7">
        <f t="shared" si="0"/>
        <v>39580</v>
      </c>
      <c r="B61" s="24">
        <f>B60+'Soil Moisture Worksheet'!K64</f>
        <v>330.20000000000005</v>
      </c>
      <c r="C61" s="25">
        <f>C60+'Application Rate'!B64</f>
        <v>306</v>
      </c>
    </row>
    <row r="62" spans="1:3" ht="13.5">
      <c r="A62" s="7">
        <f t="shared" si="0"/>
        <v>39581</v>
      </c>
      <c r="B62" s="24">
        <f>B61+'Soil Moisture Worksheet'!K65</f>
        <v>337.1</v>
      </c>
      <c r="C62" s="25">
        <f>C61+'Application Rate'!B65</f>
        <v>306</v>
      </c>
    </row>
    <row r="63" spans="1:3" ht="13.5">
      <c r="A63" s="7">
        <f t="shared" si="0"/>
        <v>39582</v>
      </c>
      <c r="B63" s="24">
        <f>B62+'Soil Moisture Worksheet'!K66</f>
        <v>342.6</v>
      </c>
      <c r="C63" s="25">
        <f>C62+'Application Rate'!B66</f>
        <v>376</v>
      </c>
    </row>
    <row r="64" spans="1:3" ht="13.5">
      <c r="A64" s="7">
        <f t="shared" si="0"/>
        <v>39583</v>
      </c>
      <c r="B64" s="24">
        <f>B63+'Soil Moisture Worksheet'!K67</f>
        <v>349.5</v>
      </c>
      <c r="C64" s="25">
        <f>C63+'Application Rate'!B67</f>
        <v>376</v>
      </c>
    </row>
    <row r="65" spans="1:3" ht="13.5">
      <c r="A65" s="7">
        <f t="shared" si="0"/>
        <v>39584</v>
      </c>
      <c r="B65" s="24">
        <f>B64+'Soil Moisture Worksheet'!K68</f>
        <v>356.3</v>
      </c>
      <c r="C65" s="25">
        <f>C64+'Application Rate'!B68</f>
        <v>376</v>
      </c>
    </row>
    <row r="66" spans="1:3" ht="13.5">
      <c r="A66" s="7">
        <f t="shared" si="0"/>
        <v>39585</v>
      </c>
      <c r="B66" s="24">
        <f>B65+'Soil Moisture Worksheet'!K69</f>
        <v>361.8</v>
      </c>
      <c r="C66" s="25">
        <f>C65+'Application Rate'!B69</f>
        <v>376</v>
      </c>
    </row>
    <row r="67" spans="1:3" ht="13.5">
      <c r="A67" s="7">
        <f t="shared" si="0"/>
        <v>39586</v>
      </c>
      <c r="B67" s="24">
        <f>B66+'Soil Moisture Worksheet'!K70</f>
        <v>368.2</v>
      </c>
      <c r="C67" s="25">
        <f>C66+'Application Rate'!B70</f>
        <v>376</v>
      </c>
    </row>
    <row r="68" spans="1:3" ht="13.5">
      <c r="A68" s="7">
        <f aca="true" t="shared" si="1" ref="A68:A86">A67+1</f>
        <v>39587</v>
      </c>
      <c r="B68" s="24">
        <f>B67+'Soil Moisture Worksheet'!K71</f>
        <v>375.5</v>
      </c>
      <c r="C68" s="25">
        <f>C67+'Application Rate'!B71</f>
        <v>376</v>
      </c>
    </row>
    <row r="69" spans="1:3" ht="13.5">
      <c r="A69" s="7">
        <f t="shared" si="1"/>
        <v>39588</v>
      </c>
      <c r="B69" s="24">
        <f>B68+'Soil Moisture Worksheet'!K72</f>
        <v>381.6</v>
      </c>
      <c r="C69" s="25">
        <f>C68+'Application Rate'!B72</f>
        <v>376</v>
      </c>
    </row>
    <row r="70" spans="1:3" ht="13.5">
      <c r="A70" s="7">
        <f t="shared" si="1"/>
        <v>39589</v>
      </c>
      <c r="B70" s="24">
        <f>B69+'Soil Moisture Worksheet'!K73</f>
        <v>386.70000000000005</v>
      </c>
      <c r="C70" s="25">
        <f>C69+'Application Rate'!B73</f>
        <v>376</v>
      </c>
    </row>
    <row r="71" spans="1:3" ht="13.5">
      <c r="A71" s="7">
        <f t="shared" si="1"/>
        <v>39590</v>
      </c>
      <c r="B71" s="24">
        <f>B70+'Soil Moisture Worksheet'!K74</f>
        <v>392.90000000000003</v>
      </c>
      <c r="C71" s="25">
        <f>C70+'Application Rate'!B74</f>
        <v>376</v>
      </c>
    </row>
    <row r="72" spans="1:3" ht="13.5">
      <c r="A72" s="7">
        <f t="shared" si="1"/>
        <v>39591</v>
      </c>
      <c r="B72" s="24">
        <f>B71+'Soil Moisture Worksheet'!K75</f>
        <v>398.90000000000003</v>
      </c>
      <c r="C72" s="25">
        <f>C71+'Application Rate'!B75</f>
        <v>376</v>
      </c>
    </row>
    <row r="73" spans="1:3" ht="13.5">
      <c r="A73" s="7">
        <f t="shared" si="1"/>
        <v>39592</v>
      </c>
      <c r="B73" s="24">
        <f>B72+'Soil Moisture Worksheet'!K76</f>
        <v>405.40000000000003</v>
      </c>
      <c r="C73" s="25">
        <f>C72+'Application Rate'!B76</f>
        <v>376</v>
      </c>
    </row>
    <row r="74" spans="1:3" ht="13.5">
      <c r="A74" s="7">
        <f t="shared" si="1"/>
        <v>39593</v>
      </c>
      <c r="B74" s="24">
        <f>B73+'Soil Moisture Worksheet'!K77</f>
        <v>412.1</v>
      </c>
      <c r="C74" s="25">
        <f>C73+'Application Rate'!B77</f>
        <v>376</v>
      </c>
    </row>
    <row r="75" spans="1:3" ht="13.5">
      <c r="A75" s="7">
        <f t="shared" si="1"/>
        <v>39594</v>
      </c>
      <c r="B75" s="24">
        <f>B74+'Soil Moisture Worksheet'!K78</f>
        <v>417.8</v>
      </c>
      <c r="C75" s="25">
        <f>C74+'Application Rate'!B78</f>
        <v>376</v>
      </c>
    </row>
    <row r="76" spans="1:3" ht="13.5">
      <c r="A76" s="7">
        <f t="shared" si="1"/>
        <v>39595</v>
      </c>
      <c r="B76" s="24">
        <f>B75+'Soil Moisture Worksheet'!K79</f>
        <v>423</v>
      </c>
      <c r="C76" s="25">
        <f>C75+'Application Rate'!B79</f>
        <v>456</v>
      </c>
    </row>
    <row r="77" spans="1:3" ht="13.5">
      <c r="A77" s="7">
        <f t="shared" si="1"/>
        <v>39596</v>
      </c>
      <c r="B77" s="24">
        <f>B76+'Soil Moisture Worksheet'!K80</f>
        <v>428.6</v>
      </c>
      <c r="C77" s="25">
        <f>C76+'Application Rate'!B80</f>
        <v>456</v>
      </c>
    </row>
    <row r="78" spans="1:3" ht="13.5">
      <c r="A78" s="7">
        <f t="shared" si="1"/>
        <v>39597</v>
      </c>
      <c r="B78" s="24">
        <f>B77+'Soil Moisture Worksheet'!K81</f>
        <v>434.6</v>
      </c>
      <c r="C78" s="25">
        <f>C77+'Application Rate'!B81</f>
        <v>456</v>
      </c>
    </row>
    <row r="79" spans="1:3" ht="13.5">
      <c r="A79" s="7">
        <f t="shared" si="1"/>
        <v>39598</v>
      </c>
      <c r="B79" s="24">
        <f>B78+'Soil Moisture Worksheet'!K82</f>
        <v>440.6</v>
      </c>
      <c r="C79" s="25">
        <f>C78+'Application Rate'!B82</f>
        <v>456</v>
      </c>
    </row>
    <row r="80" spans="1:3" ht="13.5">
      <c r="A80" s="7">
        <f t="shared" si="1"/>
        <v>39599</v>
      </c>
      <c r="B80" s="24">
        <f>B79+'Soil Moisture Worksheet'!K83</f>
        <v>446.70000000000005</v>
      </c>
      <c r="C80" s="25">
        <f>C79+'Application Rate'!B83</f>
        <v>456</v>
      </c>
    </row>
    <row r="81" spans="1:3" ht="13.5">
      <c r="A81" s="7">
        <f t="shared" si="1"/>
        <v>39600</v>
      </c>
      <c r="B81" s="24">
        <f>B80+'Soil Moisture Worksheet'!K84</f>
        <v>452.6</v>
      </c>
      <c r="C81" s="25">
        <f>C80+'Application Rate'!B84</f>
        <v>456</v>
      </c>
    </row>
    <row r="82" spans="1:3" ht="13.5">
      <c r="A82" s="7">
        <f t="shared" si="1"/>
        <v>39601</v>
      </c>
      <c r="B82" s="24">
        <f>B81+'Soil Moisture Worksheet'!K85</f>
        <v>459.1</v>
      </c>
      <c r="C82" s="25">
        <f>C81+'Application Rate'!B85</f>
        <v>456</v>
      </c>
    </row>
    <row r="83" spans="1:3" ht="13.5">
      <c r="A83" s="7">
        <f t="shared" si="1"/>
        <v>39602</v>
      </c>
      <c r="B83" s="24">
        <f>B82+'Soil Moisture Worksheet'!K86</f>
        <v>465.90000000000003</v>
      </c>
      <c r="C83" s="25">
        <f>C82+'Application Rate'!B86</f>
        <v>456</v>
      </c>
    </row>
    <row r="84" spans="1:3" ht="13.5">
      <c r="A84" s="7">
        <f t="shared" si="1"/>
        <v>39603</v>
      </c>
      <c r="B84" s="24">
        <f>B83+'Soil Moisture Worksheet'!K87</f>
        <v>472.40000000000003</v>
      </c>
      <c r="C84" s="25">
        <f>C83+'Application Rate'!B87</f>
        <v>456</v>
      </c>
    </row>
    <row r="85" spans="1:3" ht="13.5">
      <c r="A85" s="7">
        <f t="shared" si="1"/>
        <v>39604</v>
      </c>
      <c r="B85" s="24">
        <f>B84+'Soil Moisture Worksheet'!K88</f>
        <v>478.8</v>
      </c>
      <c r="C85" s="25">
        <f>C84+'Application Rate'!B88</f>
        <v>456</v>
      </c>
    </row>
    <row r="86" spans="1:3" ht="13.5">
      <c r="A86" s="7">
        <f t="shared" si="1"/>
        <v>39605</v>
      </c>
      <c r="B86" s="24">
        <f>B85+'Soil Moisture Worksheet'!K89</f>
        <v>485.1</v>
      </c>
      <c r="C86" s="25">
        <f>C85+'Application Rate'!B89</f>
        <v>456</v>
      </c>
    </row>
  </sheetData>
  <sheetProtection/>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eharmsen</dc:creator>
  <cp:keywords/>
  <dc:description/>
  <cp:lastModifiedBy>eeaosi28394 uprm</cp:lastModifiedBy>
  <dcterms:created xsi:type="dcterms:W3CDTF">2008-03-04T16:15:06Z</dcterms:created>
  <dcterms:modified xsi:type="dcterms:W3CDTF">2015-11-23T19:04:23Z</dcterms:modified>
  <cp:category/>
  <cp:version/>
  <cp:contentType/>
  <cp:contentStatus/>
</cp:coreProperties>
</file>